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97D16FEB-81FF-41E8-AF63-1C22B4356A52}" xr6:coauthVersionLast="45" xr6:coauthVersionMax="45" xr10:uidLastSave="{00000000-0000-0000-0000-000000000000}"/>
  <bookViews>
    <workbookView xWindow="3000" yWindow="3000" windowWidth="14835" windowHeight="11415" xr2:uid="{00000000-000D-0000-FFFF-FFFF00000000}"/>
  </bookViews>
  <sheets>
    <sheet name="Калькулятор" sheetId="4" r:id="rId1"/>
    <sheet name="Лист2" sheetId="2" state="hidden" r:id="rId2"/>
    <sheet name="Лист3" sheetId="3" state="hidden" r:id="rId3"/>
    <sheet name="Дані експерта" sheetId="5" r:id="rId4"/>
  </sheets>
  <definedNames>
    <definedName name="_xlnm.Print_Area" localSheetId="0">Калькулятор!$A$1:$L$73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2" l="1"/>
  <c r="E3" i="2"/>
  <c r="E4" i="2" s="1"/>
  <c r="E5" i="2" s="1"/>
  <c r="E6" i="2" s="1"/>
  <c r="E7" i="2" s="1"/>
  <c r="E8" i="2" s="1"/>
  <c r="E9" i="2" s="1"/>
  <c r="G2" i="2"/>
  <c r="F2" i="2"/>
  <c r="D2" i="2" s="1"/>
  <c r="G3" i="2" s="1"/>
  <c r="F3" i="2" s="1"/>
  <c r="W112" i="4"/>
  <c r="S112" i="4"/>
  <c r="W111" i="4"/>
  <c r="S111" i="4"/>
  <c r="W110" i="4"/>
  <c r="S110" i="4"/>
  <c r="W109" i="4"/>
  <c r="S109" i="4"/>
  <c r="W108" i="4"/>
  <c r="S108" i="4"/>
  <c r="W107" i="4"/>
  <c r="S107" i="4"/>
  <c r="W106" i="4"/>
  <c r="S106" i="4"/>
  <c r="W105" i="4"/>
  <c r="S105" i="4"/>
  <c r="W104" i="4"/>
  <c r="S104" i="4"/>
  <c r="W103" i="4"/>
  <c r="S103" i="4"/>
  <c r="W102" i="4"/>
  <c r="S102" i="4"/>
  <c r="W101" i="4"/>
  <c r="S101" i="4"/>
  <c r="W100" i="4"/>
  <c r="S100" i="4"/>
  <c r="W99" i="4"/>
  <c r="S99" i="4"/>
  <c r="W98" i="4"/>
  <c r="S98" i="4"/>
  <c r="W97" i="4"/>
  <c r="S97" i="4"/>
  <c r="W96" i="4"/>
  <c r="S96" i="4"/>
  <c r="W95" i="4"/>
  <c r="S95" i="4"/>
  <c r="W94" i="4"/>
  <c r="S94" i="4"/>
  <c r="W93" i="4"/>
  <c r="S93" i="4"/>
  <c r="W92" i="4"/>
  <c r="S92" i="4"/>
  <c r="W91" i="4"/>
  <c r="S91" i="4"/>
  <c r="W90" i="4"/>
  <c r="S90" i="4"/>
  <c r="W89" i="4"/>
  <c r="S89" i="4"/>
  <c r="W88" i="4"/>
  <c r="S88" i="4"/>
  <c r="W87" i="4"/>
  <c r="S87" i="4"/>
  <c r="W86" i="4"/>
  <c r="S86" i="4"/>
  <c r="W85" i="4"/>
  <c r="S85" i="4"/>
  <c r="W84" i="4"/>
  <c r="S84" i="4"/>
  <c r="W83" i="4"/>
  <c r="S83" i="4"/>
  <c r="W82" i="4"/>
  <c r="S82" i="4"/>
  <c r="W81" i="4"/>
  <c r="S81" i="4"/>
  <c r="W80" i="4"/>
  <c r="S80" i="4"/>
  <c r="W79" i="4"/>
  <c r="S79" i="4"/>
  <c r="W78" i="4"/>
  <c r="S78" i="4"/>
  <c r="W77" i="4"/>
  <c r="S77" i="4"/>
  <c r="W76" i="4"/>
  <c r="S76" i="4"/>
  <c r="W75" i="4"/>
  <c r="S75" i="4"/>
  <c r="W74" i="4"/>
  <c r="S74" i="4"/>
  <c r="W73" i="4"/>
  <c r="S73" i="4"/>
  <c r="W72" i="4"/>
  <c r="S72" i="4"/>
  <c r="W71" i="4"/>
  <c r="S71" i="4"/>
  <c r="E71" i="4"/>
  <c r="W70" i="4"/>
  <c r="S70" i="4"/>
  <c r="W69" i="4"/>
  <c r="S69" i="4"/>
  <c r="W68" i="4"/>
  <c r="S68" i="4"/>
  <c r="W67" i="4"/>
  <c r="S67" i="4"/>
  <c r="F67" i="4"/>
  <c r="W66" i="4"/>
  <c r="S66" i="4"/>
  <c r="W65" i="4"/>
  <c r="S65" i="4"/>
  <c r="W64" i="4"/>
  <c r="S64" i="4"/>
  <c r="F64" i="4"/>
  <c r="W63" i="4"/>
  <c r="S63" i="4"/>
  <c r="W62" i="4"/>
  <c r="S62" i="4"/>
  <c r="W61" i="4"/>
  <c r="S61" i="4"/>
  <c r="W60" i="4"/>
  <c r="S60" i="4"/>
  <c r="W59" i="4"/>
  <c r="S59" i="4"/>
  <c r="W58" i="4"/>
  <c r="S58" i="4"/>
  <c r="W57" i="4"/>
  <c r="S57" i="4"/>
  <c r="W56" i="4"/>
  <c r="S56" i="4"/>
  <c r="W55" i="4"/>
  <c r="S55" i="4"/>
  <c r="W54" i="4"/>
  <c r="S54" i="4"/>
  <c r="W53" i="4"/>
  <c r="S53" i="4"/>
  <c r="W52" i="4"/>
  <c r="S52" i="4"/>
  <c r="W51" i="4"/>
  <c r="S51" i="4"/>
  <c r="W50" i="4"/>
  <c r="S50" i="4"/>
  <c r="W49" i="4"/>
  <c r="S49" i="4"/>
  <c r="W48" i="4"/>
  <c r="S48" i="4"/>
  <c r="W47" i="4"/>
  <c r="S47" i="4"/>
  <c r="W46" i="4"/>
  <c r="S46" i="4"/>
  <c r="W45" i="4"/>
  <c r="S45" i="4"/>
  <c r="W44" i="4"/>
  <c r="S44" i="4"/>
  <c r="W43" i="4"/>
  <c r="S43" i="4"/>
  <c r="W42" i="4"/>
  <c r="S42" i="4"/>
  <c r="W41" i="4"/>
  <c r="S41" i="4"/>
  <c r="W40" i="4"/>
  <c r="S40" i="4"/>
  <c r="W39" i="4"/>
  <c r="S39" i="4"/>
  <c r="W38" i="4"/>
  <c r="S38" i="4"/>
  <c r="W37" i="4"/>
  <c r="S37" i="4"/>
  <c r="W36" i="4"/>
  <c r="S36" i="4"/>
  <c r="W35" i="4"/>
  <c r="S35" i="4"/>
  <c r="W34" i="4"/>
  <c r="S34" i="4"/>
  <c r="W33" i="4"/>
  <c r="S33" i="4"/>
  <c r="C33" i="4"/>
  <c r="B33" i="4"/>
  <c r="W32" i="4"/>
  <c r="S32" i="4"/>
  <c r="W31" i="4"/>
  <c r="S31" i="4"/>
  <c r="A31" i="4"/>
  <c r="W30" i="4"/>
  <c r="S30" i="4"/>
  <c r="W29" i="4"/>
  <c r="W28" i="4"/>
  <c r="R28" i="4"/>
  <c r="S29" i="4" s="1"/>
  <c r="W27" i="4"/>
  <c r="R27" i="4"/>
  <c r="S28" i="4" s="1"/>
  <c r="W26" i="4"/>
  <c r="R26" i="4"/>
  <c r="S27" i="4" s="1"/>
  <c r="W25" i="4"/>
  <c r="R25" i="4"/>
  <c r="S26" i="4" s="1"/>
  <c r="W24" i="4"/>
  <c r="R24" i="4"/>
  <c r="S25" i="4" s="1"/>
  <c r="W23" i="4"/>
  <c r="R23" i="4"/>
  <c r="S24" i="4" s="1"/>
  <c r="W22" i="4"/>
  <c r="R22" i="4"/>
  <c r="S23" i="4" s="1"/>
  <c r="W21" i="4"/>
  <c r="R21" i="4"/>
  <c r="S22" i="4" s="1"/>
  <c r="W20" i="4"/>
  <c r="R20" i="4"/>
  <c r="S21" i="4" s="1"/>
  <c r="W19" i="4"/>
  <c r="R19" i="4"/>
  <c r="S20" i="4" s="1"/>
  <c r="W18" i="4"/>
  <c r="R18" i="4"/>
  <c r="S19" i="4" s="1"/>
  <c r="W17" i="4"/>
  <c r="X17" i="4" s="1"/>
  <c r="R17" i="4"/>
  <c r="S18" i="4" s="1"/>
  <c r="T18" i="4" s="1"/>
  <c r="U18" i="4" s="1"/>
  <c r="V18" i="4" s="1"/>
  <c r="P17" i="4"/>
  <c r="O17" i="4"/>
  <c r="T16" i="4"/>
  <c r="T17" i="4" s="1"/>
  <c r="U17" i="4" s="1"/>
  <c r="C16" i="4"/>
  <c r="D31" i="4" s="1"/>
  <c r="AC12" i="4"/>
  <c r="AC13" i="4" s="1"/>
  <c r="E8" i="4"/>
  <c r="D8" i="4"/>
  <c r="F7" i="4"/>
  <c r="E7" i="4"/>
  <c r="E6" i="4"/>
  <c r="M4" i="4"/>
  <c r="E9" i="4" s="1"/>
  <c r="AD101" i="4" l="1"/>
  <c r="AD100" i="4"/>
  <c r="AD99" i="4"/>
  <c r="AD98" i="4"/>
  <c r="AD97" i="4"/>
  <c r="AD96" i="4"/>
  <c r="AD95" i="4"/>
  <c r="AD94" i="4"/>
  <c r="AD93" i="4"/>
  <c r="AD92" i="4"/>
  <c r="AD91" i="4"/>
  <c r="AD90" i="4"/>
  <c r="AD89" i="4"/>
  <c r="AD88" i="4"/>
  <c r="AD87" i="4"/>
  <c r="AD86" i="4"/>
  <c r="AD85" i="4"/>
  <c r="AD84" i="4"/>
  <c r="AD83" i="4"/>
  <c r="AD111" i="4"/>
  <c r="AD109" i="4"/>
  <c r="AD107" i="4"/>
  <c r="AD105" i="4"/>
  <c r="AD10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5" i="4"/>
  <c r="AD64" i="4"/>
  <c r="AD63" i="4"/>
  <c r="AD110" i="4"/>
  <c r="AD106" i="4"/>
  <c r="AD102" i="4"/>
  <c r="AD66" i="4"/>
  <c r="AD112" i="4"/>
  <c r="AD108" i="4"/>
  <c r="AD104" i="4"/>
  <c r="AD61" i="4"/>
  <c r="AD59" i="4"/>
  <c r="AD57" i="4"/>
  <c r="AD55" i="4"/>
  <c r="AD53" i="4"/>
  <c r="AD51" i="4"/>
  <c r="AD49" i="4"/>
  <c r="AD47" i="4"/>
  <c r="AD46" i="4"/>
  <c r="AD44" i="4"/>
  <c r="AD62" i="4"/>
  <c r="AD60" i="4"/>
  <c r="AD58" i="4"/>
  <c r="AD56" i="4"/>
  <c r="AD54" i="4"/>
  <c r="AD52" i="4"/>
  <c r="AD50" i="4"/>
  <c r="AD48" i="4"/>
  <c r="AD45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7" i="4"/>
  <c r="AD25" i="4"/>
  <c r="AD23" i="4"/>
  <c r="AD21" i="4"/>
  <c r="AD19" i="4"/>
  <c r="AD17" i="4"/>
  <c r="AE17" i="4" s="1"/>
  <c r="AF17" i="4" s="1"/>
  <c r="AD28" i="4"/>
  <c r="AD26" i="4"/>
  <c r="AD24" i="4"/>
  <c r="AD22" i="4"/>
  <c r="AD20" i="4"/>
  <c r="AF18" i="4"/>
  <c r="AD18" i="4"/>
  <c r="AE18" i="4" s="1"/>
  <c r="X18" i="4"/>
  <c r="T19" i="4"/>
  <c r="U19" i="4" s="1"/>
  <c r="V19" i="4" s="1"/>
  <c r="T20" i="4"/>
  <c r="U20" i="4" s="1"/>
  <c r="V20" i="4" s="1"/>
  <c r="T21" i="4"/>
  <c r="U21" i="4" s="1"/>
  <c r="V21" i="4" s="1"/>
  <c r="T22" i="4"/>
  <c r="U22" i="4" s="1"/>
  <c r="V22" i="4" s="1"/>
  <c r="T23" i="4"/>
  <c r="U23" i="4" s="1"/>
  <c r="V23" i="4" s="1"/>
  <c r="T24" i="4"/>
  <c r="U24" i="4" s="1"/>
  <c r="V24" i="4" s="1"/>
  <c r="T25" i="4"/>
  <c r="U25" i="4" s="1"/>
  <c r="V25" i="4" s="1"/>
  <c r="T26" i="4"/>
  <c r="U26" i="4" s="1"/>
  <c r="V26" i="4" s="1"/>
  <c r="T27" i="4"/>
  <c r="U27" i="4" s="1"/>
  <c r="V27" i="4" s="1"/>
  <c r="T28" i="4"/>
  <c r="U28" i="4" s="1"/>
  <c r="V28" i="4" s="1"/>
  <c r="T29" i="4"/>
  <c r="Z17" i="4"/>
  <c r="D63" i="4"/>
  <c r="D66" i="4"/>
  <c r="D16" i="4"/>
  <c r="E10" i="2"/>
  <c r="D3" i="2"/>
  <c r="D4" i="2" l="1"/>
  <c r="G4" i="2"/>
  <c r="G31" i="4"/>
  <c r="E16" i="4"/>
  <c r="AA18" i="4"/>
  <c r="C34" i="4" s="1"/>
  <c r="X28" i="4"/>
  <c r="X24" i="4"/>
  <c r="X20" i="4"/>
  <c r="AE19" i="4"/>
  <c r="AF19" i="4" s="1"/>
  <c r="E11" i="2"/>
  <c r="T30" i="4"/>
  <c r="U29" i="4"/>
  <c r="V29" i="4" s="1"/>
  <c r="X27" i="4"/>
  <c r="X25" i="4"/>
  <c r="X23" i="4"/>
  <c r="X21" i="4"/>
  <c r="X19" i="4"/>
  <c r="X26" i="4"/>
  <c r="X22" i="4"/>
  <c r="AE20" i="4"/>
  <c r="AF20" i="4" s="1"/>
  <c r="T31" i="4" l="1"/>
  <c r="U30" i="4"/>
  <c r="V30" i="4" s="1"/>
  <c r="AE21" i="4"/>
  <c r="G5" i="2"/>
  <c r="D5" i="2"/>
  <c r="X29" i="4"/>
  <c r="E12" i="2"/>
  <c r="F16" i="4"/>
  <c r="J31" i="4"/>
  <c r="A47" i="4" l="1"/>
  <c r="G16" i="4"/>
  <c r="G6" i="2"/>
  <c r="D6" i="2"/>
  <c r="AF21" i="4"/>
  <c r="AE22" i="4"/>
  <c r="U31" i="4"/>
  <c r="V31" i="4" s="1"/>
  <c r="T32" i="4"/>
  <c r="E13" i="2"/>
  <c r="X30" i="4"/>
  <c r="E14" i="2" l="1"/>
  <c r="U32" i="4"/>
  <c r="V32" i="4" s="1"/>
  <c r="T33" i="4"/>
  <c r="AF22" i="4"/>
  <c r="AE23" i="4"/>
  <c r="G7" i="2"/>
  <c r="D7" i="2"/>
  <c r="D47" i="4"/>
  <c r="H16" i="4"/>
  <c r="X31" i="4"/>
  <c r="G47" i="4" l="1"/>
  <c r="I16" i="4"/>
  <c r="J47" i="4" s="1"/>
  <c r="D8" i="2"/>
  <c r="G8" i="2"/>
  <c r="AF23" i="4"/>
  <c r="AE24" i="4"/>
  <c r="U33" i="4"/>
  <c r="V33" i="4" s="1"/>
  <c r="T34" i="4"/>
  <c r="E15" i="2"/>
  <c r="X32" i="4"/>
  <c r="E16" i="2" l="1"/>
  <c r="U34" i="4"/>
  <c r="V34" i="4" s="1"/>
  <c r="T35" i="4"/>
  <c r="AF24" i="4"/>
  <c r="AE25" i="4"/>
  <c r="X33" i="4"/>
  <c r="G9" i="2"/>
  <c r="F9" i="2" s="1"/>
  <c r="D9" i="2" s="1"/>
  <c r="D10" i="2" l="1"/>
  <c r="G10" i="2"/>
  <c r="F10" i="2" s="1"/>
  <c r="AF25" i="4"/>
  <c r="AE26" i="4"/>
  <c r="U35" i="4"/>
  <c r="V35" i="4" s="1"/>
  <c r="T36" i="4"/>
  <c r="E17" i="2"/>
  <c r="X34" i="4"/>
  <c r="E18" i="2" l="1"/>
  <c r="U36" i="4"/>
  <c r="V36" i="4" s="1"/>
  <c r="T37" i="4"/>
  <c r="AF26" i="4"/>
  <c r="AE27" i="4"/>
  <c r="X35" i="4"/>
  <c r="G11" i="2"/>
  <c r="F11" i="2" s="1"/>
  <c r="D11" i="2" s="1"/>
  <c r="G12" i="2" l="1"/>
  <c r="F12" i="2" s="1"/>
  <c r="D12" i="2" s="1"/>
  <c r="AF27" i="4"/>
  <c r="AE28" i="4"/>
  <c r="U37" i="4"/>
  <c r="V37" i="4" s="1"/>
  <c r="T38" i="4"/>
  <c r="E19" i="2"/>
  <c r="X36" i="4"/>
  <c r="G13" i="2" l="1"/>
  <c r="F13" i="2" s="1"/>
  <c r="D13" i="2" s="1"/>
  <c r="E20" i="2"/>
  <c r="U38" i="4"/>
  <c r="V38" i="4" s="1"/>
  <c r="T39" i="4"/>
  <c r="AF28" i="4"/>
  <c r="AE29" i="4"/>
  <c r="X37" i="4"/>
  <c r="G14" i="2" l="1"/>
  <c r="F14" i="2" s="1"/>
  <c r="D14" i="2" s="1"/>
  <c r="AF29" i="4"/>
  <c r="AE30" i="4"/>
  <c r="U39" i="4"/>
  <c r="V39" i="4" s="1"/>
  <c r="T40" i="4"/>
  <c r="E21" i="2"/>
  <c r="X38" i="4"/>
  <c r="G15" i="2" l="1"/>
  <c r="F15" i="2" s="1"/>
  <c r="D15" i="2" s="1"/>
  <c r="E22" i="2"/>
  <c r="U40" i="4"/>
  <c r="V40" i="4" s="1"/>
  <c r="T41" i="4"/>
  <c r="AF30" i="4"/>
  <c r="AE31" i="4"/>
  <c r="X39" i="4"/>
  <c r="D16" i="2" l="1"/>
  <c r="G16" i="2"/>
  <c r="F16" i="2" s="1"/>
  <c r="AF31" i="4"/>
  <c r="AE32" i="4"/>
  <c r="U41" i="4"/>
  <c r="V41" i="4" s="1"/>
  <c r="T42" i="4"/>
  <c r="E23" i="2"/>
  <c r="X40" i="4"/>
  <c r="E24" i="2" l="1"/>
  <c r="U42" i="4"/>
  <c r="V42" i="4" s="1"/>
  <c r="T43" i="4"/>
  <c r="AF32" i="4"/>
  <c r="AE33" i="4"/>
  <c r="X41" i="4"/>
  <c r="G17" i="2"/>
  <c r="F17" i="2" s="1"/>
  <c r="D17" i="2" s="1"/>
  <c r="G18" i="2" l="1"/>
  <c r="F18" i="2" s="1"/>
  <c r="D18" i="2" s="1"/>
  <c r="AF33" i="4"/>
  <c r="AE34" i="4"/>
  <c r="T44" i="4"/>
  <c r="U43" i="4"/>
  <c r="V43" i="4" s="1"/>
  <c r="E25" i="2"/>
  <c r="H34" i="4"/>
  <c r="X42" i="4"/>
  <c r="I34" i="4"/>
  <c r="G19" i="2" l="1"/>
  <c r="F19" i="2" s="1"/>
  <c r="D19" i="2" s="1"/>
  <c r="H35" i="4"/>
  <c r="X43" i="4"/>
  <c r="I35" i="4"/>
  <c r="AF34" i="4"/>
  <c r="AE35" i="4"/>
  <c r="U44" i="4"/>
  <c r="V44" i="4" s="1"/>
  <c r="T45" i="4"/>
  <c r="G20" i="2" l="1"/>
  <c r="F20" i="2" s="1"/>
  <c r="D20" i="2" s="1"/>
  <c r="U45" i="4"/>
  <c r="V45" i="4" s="1"/>
  <c r="T46" i="4"/>
  <c r="AF35" i="4"/>
  <c r="AE36" i="4"/>
  <c r="H36" i="4"/>
  <c r="X44" i="4"/>
  <c r="I36" i="4"/>
  <c r="G21" i="2" l="1"/>
  <c r="F21" i="2" s="1"/>
  <c r="D21" i="2" s="1"/>
  <c r="AF36" i="4"/>
  <c r="AE37" i="4"/>
  <c r="U46" i="4"/>
  <c r="V46" i="4" s="1"/>
  <c r="T47" i="4"/>
  <c r="X45" i="4"/>
  <c r="H37" i="4"/>
  <c r="I37" i="4"/>
  <c r="D22" i="2" l="1"/>
  <c r="G22" i="2"/>
  <c r="F22" i="2" s="1"/>
  <c r="U47" i="4"/>
  <c r="V47" i="4" s="1"/>
  <c r="T48" i="4"/>
  <c r="AF37" i="4"/>
  <c r="AE38" i="4"/>
  <c r="H38" i="4"/>
  <c r="X46" i="4"/>
  <c r="I38" i="4"/>
  <c r="AF38" i="4" l="1"/>
  <c r="AE39" i="4"/>
  <c r="U48" i="4"/>
  <c r="V48" i="4" s="1"/>
  <c r="T49" i="4"/>
  <c r="H39" i="4"/>
  <c r="X47" i="4"/>
  <c r="I39" i="4"/>
  <c r="G23" i="2"/>
  <c r="F23" i="2" s="1"/>
  <c r="D23" i="2" s="1"/>
  <c r="G24" i="2" l="1"/>
  <c r="F24" i="2" s="1"/>
  <c r="D24" i="2" s="1"/>
  <c r="U49" i="4"/>
  <c r="V49" i="4" s="1"/>
  <c r="T50" i="4"/>
  <c r="AF39" i="4"/>
  <c r="AE40" i="4"/>
  <c r="X48" i="4"/>
  <c r="H40" i="4"/>
  <c r="I40" i="4"/>
  <c r="G25" i="2" l="1"/>
  <c r="F25" i="2" s="1"/>
  <c r="D25" i="2" s="1"/>
  <c r="AF40" i="4"/>
  <c r="AE41" i="4"/>
  <c r="U50" i="4"/>
  <c r="V50" i="4" s="1"/>
  <c r="T51" i="4"/>
  <c r="H41" i="4"/>
  <c r="X49" i="4"/>
  <c r="I41" i="4"/>
  <c r="U51" i="4" l="1"/>
  <c r="V51" i="4" s="1"/>
  <c r="T52" i="4"/>
  <c r="AF41" i="4"/>
  <c r="AE42" i="4"/>
  <c r="X50" i="4"/>
  <c r="H42" i="4"/>
  <c r="I42" i="4"/>
  <c r="AF42" i="4" l="1"/>
  <c r="AE43" i="4"/>
  <c r="U52" i="4"/>
  <c r="V52" i="4" s="1"/>
  <c r="T53" i="4"/>
  <c r="H43" i="4"/>
  <c r="X51" i="4"/>
  <c r="I43" i="4"/>
  <c r="H44" i="4" l="1"/>
  <c r="X52" i="4"/>
  <c r="I44" i="4"/>
  <c r="U53" i="4"/>
  <c r="V53" i="4" s="1"/>
  <c r="T54" i="4"/>
  <c r="AF43" i="4"/>
  <c r="AE44" i="4"/>
  <c r="K33" i="4" l="1"/>
  <c r="X53" i="4"/>
  <c r="L33" i="4"/>
  <c r="AF44" i="4"/>
  <c r="AE45" i="4"/>
  <c r="U54" i="4"/>
  <c r="V54" i="4" s="1"/>
  <c r="T55" i="4"/>
  <c r="U55" i="4" l="1"/>
  <c r="V55" i="4" s="1"/>
  <c r="T56" i="4"/>
  <c r="X54" i="4"/>
  <c r="K34" i="4"/>
  <c r="L34" i="4"/>
  <c r="AF45" i="4"/>
  <c r="AE46" i="4"/>
  <c r="U56" i="4" l="1"/>
  <c r="V56" i="4" s="1"/>
  <c r="T57" i="4"/>
  <c r="AF46" i="4"/>
  <c r="AE47" i="4"/>
  <c r="K35" i="4"/>
  <c r="X55" i="4"/>
  <c r="L35" i="4"/>
  <c r="X56" i="4" l="1"/>
  <c r="K36" i="4"/>
  <c r="L36" i="4"/>
  <c r="AF47" i="4"/>
  <c r="AE48" i="4"/>
  <c r="U57" i="4"/>
  <c r="V57" i="4" s="1"/>
  <c r="T58" i="4"/>
  <c r="K37" i="4" l="1"/>
  <c r="X57" i="4"/>
  <c r="L37" i="4"/>
  <c r="U58" i="4"/>
  <c r="V58" i="4" s="1"/>
  <c r="T59" i="4"/>
  <c r="AF48" i="4"/>
  <c r="AE49" i="4"/>
  <c r="X58" i="4" l="1"/>
  <c r="K38" i="4"/>
  <c r="L38" i="4"/>
  <c r="AF49" i="4"/>
  <c r="AE50" i="4"/>
  <c r="U59" i="4"/>
  <c r="V59" i="4" s="1"/>
  <c r="T60" i="4"/>
  <c r="K39" i="4" l="1"/>
  <c r="X59" i="4"/>
  <c r="L39" i="4"/>
  <c r="U60" i="4"/>
  <c r="V60" i="4" s="1"/>
  <c r="T61" i="4"/>
  <c r="AF50" i="4"/>
  <c r="AE51" i="4"/>
  <c r="X60" i="4" l="1"/>
  <c r="K40" i="4"/>
  <c r="L40" i="4"/>
  <c r="AF51" i="4"/>
  <c r="AE52" i="4"/>
  <c r="U61" i="4"/>
  <c r="V61" i="4" s="1"/>
  <c r="T62" i="4"/>
  <c r="K41" i="4" l="1"/>
  <c r="X61" i="4"/>
  <c r="L41" i="4"/>
  <c r="U62" i="4"/>
  <c r="V62" i="4" s="1"/>
  <c r="T63" i="4"/>
  <c r="AF52" i="4"/>
  <c r="AE53" i="4"/>
  <c r="AF53" i="4" l="1"/>
  <c r="AE54" i="4"/>
  <c r="X62" i="4"/>
  <c r="K42" i="4"/>
  <c r="L42" i="4"/>
  <c r="U63" i="4"/>
  <c r="V63" i="4" s="1"/>
  <c r="T64" i="4"/>
  <c r="K43" i="4" l="1"/>
  <c r="L43" i="4"/>
  <c r="X63" i="4"/>
  <c r="AF54" i="4"/>
  <c r="AE55" i="4"/>
  <c r="U64" i="4"/>
  <c r="V64" i="4" s="1"/>
  <c r="T65" i="4"/>
  <c r="K44" i="4" l="1"/>
  <c r="K45" i="4" s="1"/>
  <c r="L44" i="4"/>
  <c r="L45" i="4" s="1"/>
  <c r="X64" i="4"/>
  <c r="U65" i="4"/>
  <c r="V65" i="4" s="1"/>
  <c r="T66" i="4"/>
  <c r="AF55" i="4"/>
  <c r="AE56" i="4"/>
  <c r="B49" i="4" l="1"/>
  <c r="C49" i="4"/>
  <c r="X65" i="4"/>
  <c r="AF56" i="4"/>
  <c r="AE57" i="4"/>
  <c r="U66" i="4"/>
  <c r="V66" i="4" s="1"/>
  <c r="T67" i="4"/>
  <c r="U67" i="4" l="1"/>
  <c r="V67" i="4" s="1"/>
  <c r="T68" i="4"/>
  <c r="B50" i="4"/>
  <c r="X66" i="4"/>
  <c r="C50" i="4"/>
  <c r="AF57" i="4"/>
  <c r="AE58" i="4"/>
  <c r="AF58" i="4" l="1"/>
  <c r="AE59" i="4"/>
  <c r="U68" i="4"/>
  <c r="V68" i="4" s="1"/>
  <c r="T69" i="4"/>
  <c r="B51" i="4"/>
  <c r="C51" i="4"/>
  <c r="X67" i="4"/>
  <c r="B52" i="4" l="1"/>
  <c r="C52" i="4"/>
  <c r="X68" i="4"/>
  <c r="U69" i="4"/>
  <c r="V69" i="4" s="1"/>
  <c r="T70" i="4"/>
  <c r="AF59" i="4"/>
  <c r="AE60" i="4"/>
  <c r="B53" i="4" l="1"/>
  <c r="C53" i="4"/>
  <c r="X69" i="4"/>
  <c r="AF60" i="4"/>
  <c r="AE61" i="4"/>
  <c r="U70" i="4"/>
  <c r="V70" i="4" s="1"/>
  <c r="T71" i="4"/>
  <c r="U71" i="4" l="1"/>
  <c r="V71" i="4" s="1"/>
  <c r="T72" i="4"/>
  <c r="AF61" i="4"/>
  <c r="AE62" i="4"/>
  <c r="B54" i="4"/>
  <c r="C54" i="4"/>
  <c r="X70" i="4"/>
  <c r="AF62" i="4" l="1"/>
  <c r="AE63" i="4"/>
  <c r="U72" i="4"/>
  <c r="V72" i="4" s="1"/>
  <c r="T73" i="4"/>
  <c r="B55" i="4"/>
  <c r="C55" i="4"/>
  <c r="X71" i="4"/>
  <c r="B56" i="4" l="1"/>
  <c r="C56" i="4"/>
  <c r="X72" i="4"/>
  <c r="U73" i="4"/>
  <c r="V73" i="4" s="1"/>
  <c r="T74" i="4"/>
  <c r="AF63" i="4"/>
  <c r="AE64" i="4"/>
  <c r="B57" i="4" l="1"/>
  <c r="C57" i="4"/>
  <c r="X73" i="4"/>
  <c r="AF64" i="4"/>
  <c r="AE65" i="4"/>
  <c r="U74" i="4"/>
  <c r="V74" i="4" s="1"/>
  <c r="T75" i="4"/>
  <c r="U75" i="4" l="1"/>
  <c r="V75" i="4" s="1"/>
  <c r="T76" i="4"/>
  <c r="B58" i="4"/>
  <c r="C58" i="4"/>
  <c r="X74" i="4"/>
  <c r="AF65" i="4"/>
  <c r="AE66" i="4"/>
  <c r="AF66" i="4" l="1"/>
  <c r="AE67" i="4"/>
  <c r="B59" i="4"/>
  <c r="C59" i="4"/>
  <c r="X75" i="4"/>
  <c r="U76" i="4"/>
  <c r="V76" i="4" s="1"/>
  <c r="T77" i="4"/>
  <c r="B60" i="4" l="1"/>
  <c r="B61" i="4" s="1"/>
  <c r="C60" i="4"/>
  <c r="C61" i="4" s="1"/>
  <c r="X76" i="4"/>
  <c r="AF67" i="4"/>
  <c r="AE68" i="4"/>
  <c r="U77" i="4"/>
  <c r="V77" i="4" s="1"/>
  <c r="T78" i="4"/>
  <c r="E49" i="4" l="1"/>
  <c r="F49" i="4"/>
  <c r="X77" i="4"/>
  <c r="U78" i="4"/>
  <c r="V78" i="4" s="1"/>
  <c r="T79" i="4"/>
  <c r="AF68" i="4"/>
  <c r="AE69" i="4"/>
  <c r="AF69" i="4" l="1"/>
  <c r="AE70" i="4"/>
  <c r="U79" i="4"/>
  <c r="V79" i="4" s="1"/>
  <c r="T80" i="4"/>
  <c r="E50" i="4"/>
  <c r="F50" i="4"/>
  <c r="X78" i="4"/>
  <c r="U80" i="4" l="1"/>
  <c r="V80" i="4" s="1"/>
  <c r="T81" i="4"/>
  <c r="AF70" i="4"/>
  <c r="AE71" i="4"/>
  <c r="E51" i="4"/>
  <c r="F51" i="4"/>
  <c r="X79" i="4"/>
  <c r="E52" i="4" l="1"/>
  <c r="F52" i="4"/>
  <c r="X80" i="4"/>
  <c r="AF71" i="4"/>
  <c r="AE72" i="4"/>
  <c r="U81" i="4"/>
  <c r="V81" i="4" s="1"/>
  <c r="T82" i="4"/>
  <c r="E53" i="4" l="1"/>
  <c r="F53" i="4"/>
  <c r="X81" i="4"/>
  <c r="U82" i="4"/>
  <c r="V82" i="4" s="1"/>
  <c r="T83" i="4"/>
  <c r="AF72" i="4"/>
  <c r="AE73" i="4"/>
  <c r="E54" i="4" l="1"/>
  <c r="F54" i="4"/>
  <c r="X82" i="4"/>
  <c r="AF73" i="4"/>
  <c r="AE74" i="4"/>
  <c r="U83" i="4"/>
  <c r="V83" i="4" s="1"/>
  <c r="T84" i="4"/>
  <c r="U84" i="4" l="1"/>
  <c r="V84" i="4" s="1"/>
  <c r="T85" i="4"/>
  <c r="AF74" i="4"/>
  <c r="AE75" i="4"/>
  <c r="E55" i="4"/>
  <c r="F55" i="4"/>
  <c r="X83" i="4"/>
  <c r="AF75" i="4" l="1"/>
  <c r="AE76" i="4"/>
  <c r="U85" i="4"/>
  <c r="V85" i="4" s="1"/>
  <c r="T86" i="4"/>
  <c r="E56" i="4"/>
  <c r="F56" i="4"/>
  <c r="X84" i="4"/>
  <c r="U86" i="4" l="1"/>
  <c r="V86" i="4" s="1"/>
  <c r="T87" i="4"/>
  <c r="AF76" i="4"/>
  <c r="AE77" i="4"/>
  <c r="E57" i="4"/>
  <c r="F57" i="4"/>
  <c r="X85" i="4"/>
  <c r="AF77" i="4" l="1"/>
  <c r="AE78" i="4"/>
  <c r="U87" i="4"/>
  <c r="V87" i="4" s="1"/>
  <c r="T88" i="4"/>
  <c r="E58" i="4"/>
  <c r="F58" i="4"/>
  <c r="X86" i="4"/>
  <c r="E59" i="4" l="1"/>
  <c r="F59" i="4"/>
  <c r="X87" i="4"/>
  <c r="U88" i="4"/>
  <c r="V88" i="4" s="1"/>
  <c r="T89" i="4"/>
  <c r="AF78" i="4"/>
  <c r="AE79" i="4"/>
  <c r="E60" i="4" l="1"/>
  <c r="E61" i="4" s="1"/>
  <c r="F60" i="4"/>
  <c r="F61" i="4" s="1"/>
  <c r="X88" i="4"/>
  <c r="AF79" i="4"/>
  <c r="AE80" i="4"/>
  <c r="U89" i="4"/>
  <c r="V89" i="4" s="1"/>
  <c r="T90" i="4"/>
  <c r="AF80" i="4" l="1"/>
  <c r="AE81" i="4"/>
  <c r="H49" i="4"/>
  <c r="I49" i="4"/>
  <c r="X89" i="4"/>
  <c r="U90" i="4"/>
  <c r="V90" i="4" s="1"/>
  <c r="T91" i="4"/>
  <c r="U91" i="4" l="1"/>
  <c r="V91" i="4" s="1"/>
  <c r="T92" i="4"/>
  <c r="H50" i="4"/>
  <c r="I50" i="4"/>
  <c r="X90" i="4"/>
  <c r="AF81" i="4"/>
  <c r="AE82" i="4"/>
  <c r="AF82" i="4" l="1"/>
  <c r="AE83" i="4"/>
  <c r="U92" i="4"/>
  <c r="V92" i="4" s="1"/>
  <c r="T93" i="4"/>
  <c r="H51" i="4"/>
  <c r="I51" i="4"/>
  <c r="X91" i="4"/>
  <c r="U93" i="4" l="1"/>
  <c r="V93" i="4" s="1"/>
  <c r="T94" i="4"/>
  <c r="AF83" i="4"/>
  <c r="AE84" i="4"/>
  <c r="H52" i="4"/>
  <c r="I52" i="4"/>
  <c r="X92" i="4"/>
  <c r="AF84" i="4" l="1"/>
  <c r="AE85" i="4"/>
  <c r="U94" i="4"/>
  <c r="V94" i="4" s="1"/>
  <c r="T95" i="4"/>
  <c r="H53" i="4"/>
  <c r="I53" i="4"/>
  <c r="X93" i="4"/>
  <c r="U95" i="4" l="1"/>
  <c r="V95" i="4" s="1"/>
  <c r="T96" i="4"/>
  <c r="AF85" i="4"/>
  <c r="AE86" i="4"/>
  <c r="H54" i="4"/>
  <c r="I54" i="4"/>
  <c r="X94" i="4"/>
  <c r="AF86" i="4" l="1"/>
  <c r="AE87" i="4"/>
  <c r="U96" i="4"/>
  <c r="V96" i="4" s="1"/>
  <c r="T97" i="4"/>
  <c r="H55" i="4"/>
  <c r="I55" i="4"/>
  <c r="X95" i="4"/>
  <c r="H56" i="4" l="1"/>
  <c r="I56" i="4"/>
  <c r="X96" i="4"/>
  <c r="U97" i="4"/>
  <c r="V97" i="4" s="1"/>
  <c r="T98" i="4"/>
  <c r="AF87" i="4"/>
  <c r="AE88" i="4"/>
  <c r="H57" i="4" l="1"/>
  <c r="I57" i="4"/>
  <c r="X97" i="4"/>
  <c r="AF88" i="4"/>
  <c r="AE89" i="4"/>
  <c r="U98" i="4"/>
  <c r="V98" i="4" s="1"/>
  <c r="T99" i="4"/>
  <c r="H58" i="4" l="1"/>
  <c r="I58" i="4"/>
  <c r="X98" i="4"/>
  <c r="U99" i="4"/>
  <c r="V99" i="4" s="1"/>
  <c r="T100" i="4"/>
  <c r="AF89" i="4"/>
  <c r="AE90" i="4"/>
  <c r="H59" i="4" l="1"/>
  <c r="I59" i="4"/>
  <c r="X99" i="4"/>
  <c r="AF90" i="4"/>
  <c r="AE91" i="4"/>
  <c r="U100" i="4"/>
  <c r="V100" i="4" s="1"/>
  <c r="T101" i="4"/>
  <c r="H60" i="4" l="1"/>
  <c r="H61" i="4" s="1"/>
  <c r="I60" i="4"/>
  <c r="I61" i="4" s="1"/>
  <c r="X100" i="4"/>
  <c r="U101" i="4"/>
  <c r="V101" i="4" s="1"/>
  <c r="T102" i="4"/>
  <c r="AF91" i="4"/>
  <c r="AE92" i="4"/>
  <c r="K49" i="4" l="1"/>
  <c r="L49" i="4"/>
  <c r="X101" i="4"/>
  <c r="AF92" i="4"/>
  <c r="AE93" i="4"/>
  <c r="T103" i="4"/>
  <c r="U102" i="4"/>
  <c r="V102" i="4" s="1"/>
  <c r="U103" i="4" l="1"/>
  <c r="V103" i="4" s="1"/>
  <c r="T104" i="4"/>
  <c r="K50" i="4"/>
  <c r="L50" i="4"/>
  <c r="X102" i="4"/>
  <c r="AF93" i="4"/>
  <c r="AE94" i="4"/>
  <c r="AF94" i="4" l="1"/>
  <c r="AE95" i="4"/>
  <c r="U104" i="4"/>
  <c r="V104" i="4" s="1"/>
  <c r="T105" i="4"/>
  <c r="K51" i="4"/>
  <c r="X103" i="4"/>
  <c r="L51" i="4"/>
  <c r="X104" i="4" l="1"/>
  <c r="K52" i="4"/>
  <c r="L52" i="4"/>
  <c r="U105" i="4"/>
  <c r="V105" i="4" s="1"/>
  <c r="T106" i="4"/>
  <c r="AF95" i="4"/>
  <c r="AE96" i="4"/>
  <c r="AF96" i="4" l="1"/>
  <c r="AE97" i="4"/>
  <c r="K53" i="4"/>
  <c r="L53" i="4"/>
  <c r="X105" i="4"/>
  <c r="U106" i="4"/>
  <c r="V106" i="4" s="1"/>
  <c r="T107" i="4"/>
  <c r="U107" i="4" l="1"/>
  <c r="V107" i="4" s="1"/>
  <c r="T108" i="4"/>
  <c r="X106" i="4"/>
  <c r="K54" i="4"/>
  <c r="L54" i="4"/>
  <c r="AF97" i="4"/>
  <c r="AE98" i="4"/>
  <c r="U108" i="4" l="1"/>
  <c r="V108" i="4" s="1"/>
  <c r="T109" i="4"/>
  <c r="AF98" i="4"/>
  <c r="AE99" i="4"/>
  <c r="K55" i="4"/>
  <c r="X107" i="4"/>
  <c r="L55" i="4"/>
  <c r="AF99" i="4" l="1"/>
  <c r="AE100" i="4"/>
  <c r="U109" i="4"/>
  <c r="V109" i="4" s="1"/>
  <c r="T110" i="4"/>
  <c r="X108" i="4"/>
  <c r="K56" i="4"/>
  <c r="L56" i="4"/>
  <c r="K57" i="4" l="1"/>
  <c r="L57" i="4"/>
  <c r="X109" i="4"/>
  <c r="U110" i="4"/>
  <c r="V110" i="4" s="1"/>
  <c r="T111" i="4"/>
  <c r="AF100" i="4"/>
  <c r="AE101" i="4"/>
  <c r="X110" i="4" l="1"/>
  <c r="K58" i="4"/>
  <c r="L58" i="4"/>
  <c r="AF101" i="4"/>
  <c r="AE102" i="4"/>
  <c r="U111" i="4"/>
  <c r="V111" i="4" s="1"/>
  <c r="T112" i="4"/>
  <c r="U112" i="4" s="1"/>
  <c r="V112" i="4" s="1"/>
  <c r="K59" i="4" l="1"/>
  <c r="X111" i="4"/>
  <c r="L59" i="4"/>
  <c r="X112" i="4"/>
  <c r="W14" i="4" s="1"/>
  <c r="K60" i="4"/>
  <c r="K61" i="4" s="1"/>
  <c r="L60" i="4"/>
  <c r="L61" i="4" s="1"/>
  <c r="AF102" i="4"/>
  <c r="AE103" i="4"/>
  <c r="Y30" i="4" l="1"/>
  <c r="E34" i="4" s="1"/>
  <c r="Y19" i="4"/>
  <c r="B35" i="4" s="1"/>
  <c r="Y23" i="4"/>
  <c r="B39" i="4" s="1"/>
  <c r="Y27" i="4"/>
  <c r="B43" i="4" s="1"/>
  <c r="Y111" i="4"/>
  <c r="Y109" i="4"/>
  <c r="Y107" i="4"/>
  <c r="Y105" i="4"/>
  <c r="Y103" i="4"/>
  <c r="Y101" i="4"/>
  <c r="Y99" i="4"/>
  <c r="Y97" i="4"/>
  <c r="Y95" i="4"/>
  <c r="Y93" i="4"/>
  <c r="Y91" i="4"/>
  <c r="Y89" i="4"/>
  <c r="Y87" i="4"/>
  <c r="Y85" i="4"/>
  <c r="Y83" i="4"/>
  <c r="Y61" i="4"/>
  <c r="Y59" i="4"/>
  <c r="Y57" i="4"/>
  <c r="Y55" i="4"/>
  <c r="Y53" i="4"/>
  <c r="Y51" i="4"/>
  <c r="Y49" i="4"/>
  <c r="Y47" i="4"/>
  <c r="Y45" i="4"/>
  <c r="Y82" i="4"/>
  <c r="Y80" i="4"/>
  <c r="Y78" i="4"/>
  <c r="Y76" i="4"/>
  <c r="Y74" i="4"/>
  <c r="Y72" i="4"/>
  <c r="Y70" i="4"/>
  <c r="Y68" i="4"/>
  <c r="Y65" i="4"/>
  <c r="Y63" i="4"/>
  <c r="Y42" i="4"/>
  <c r="Y40" i="4"/>
  <c r="E44" i="4" s="1"/>
  <c r="Y38" i="4"/>
  <c r="E42" i="4" s="1"/>
  <c r="Y36" i="4"/>
  <c r="E40" i="4" s="1"/>
  <c r="Y34" i="4"/>
  <c r="E38" i="4" s="1"/>
  <c r="Y32" i="4"/>
  <c r="E36" i="4" s="1"/>
  <c r="Y17" i="4"/>
  <c r="Y20" i="4"/>
  <c r="B36" i="4" s="1"/>
  <c r="Y24" i="4"/>
  <c r="B40" i="4" s="1"/>
  <c r="Y28" i="4"/>
  <c r="B44" i="4" s="1"/>
  <c r="Y21" i="4"/>
  <c r="B37" i="4" s="1"/>
  <c r="Y25" i="4"/>
  <c r="B41" i="4" s="1"/>
  <c r="Y29" i="4"/>
  <c r="E33" i="4" s="1"/>
  <c r="Y112" i="4"/>
  <c r="Y110" i="4"/>
  <c r="Y108" i="4"/>
  <c r="Y106" i="4"/>
  <c r="Y104" i="4"/>
  <c r="Y102" i="4"/>
  <c r="Y100" i="4"/>
  <c r="Y98" i="4"/>
  <c r="Y96" i="4"/>
  <c r="Y94" i="4"/>
  <c r="Y92" i="4"/>
  <c r="Y90" i="4"/>
  <c r="Y88" i="4"/>
  <c r="Y86" i="4"/>
  <c r="Y84" i="4"/>
  <c r="Y66" i="4"/>
  <c r="Y62" i="4"/>
  <c r="Y60" i="4"/>
  <c r="Y58" i="4"/>
  <c r="Y56" i="4"/>
  <c r="Y54" i="4"/>
  <c r="Y52" i="4"/>
  <c r="Y50" i="4"/>
  <c r="Y48" i="4"/>
  <c r="Y46" i="4"/>
  <c r="Y44" i="4"/>
  <c r="Y81" i="4"/>
  <c r="Y79" i="4"/>
  <c r="Y77" i="4"/>
  <c r="Y75" i="4"/>
  <c r="Y73" i="4"/>
  <c r="Y71" i="4"/>
  <c r="Y69" i="4"/>
  <c r="Y67" i="4"/>
  <c r="Y64" i="4"/>
  <c r="Y43" i="4"/>
  <c r="Y41" i="4"/>
  <c r="H33" i="4" s="1"/>
  <c r="H45" i="4" s="1"/>
  <c r="Y39" i="4"/>
  <c r="E43" i="4" s="1"/>
  <c r="Y37" i="4"/>
  <c r="E41" i="4" s="1"/>
  <c r="Y35" i="4"/>
  <c r="E39" i="4" s="1"/>
  <c r="Y33" i="4"/>
  <c r="E37" i="4" s="1"/>
  <c r="Y31" i="4"/>
  <c r="E35" i="4" s="1"/>
  <c r="Y18" i="4"/>
  <c r="Y22" i="4"/>
  <c r="B38" i="4" s="1"/>
  <c r="Y26" i="4"/>
  <c r="B42" i="4" s="1"/>
  <c r="AF103" i="4"/>
  <c r="AE104" i="4"/>
  <c r="AF104" i="4" l="1"/>
  <c r="AE105" i="4"/>
  <c r="B34" i="4"/>
  <c r="B45" i="4" s="1"/>
  <c r="Z18" i="4"/>
  <c r="E45" i="4"/>
  <c r="Z19" i="4" l="1"/>
  <c r="AA19" i="4"/>
  <c r="C35" i="4" s="1"/>
  <c r="AF105" i="4"/>
  <c r="AE106" i="4"/>
  <c r="AF106" i="4" l="1"/>
  <c r="AE107" i="4"/>
  <c r="AA20" i="4"/>
  <c r="C36" i="4" s="1"/>
  <c r="Z20" i="4"/>
  <c r="Z21" i="4" l="1"/>
  <c r="AA21" i="4"/>
  <c r="C37" i="4" s="1"/>
  <c r="AF107" i="4"/>
  <c r="AE108" i="4"/>
  <c r="AF108" i="4" l="1"/>
  <c r="AE109" i="4"/>
  <c r="AA22" i="4"/>
  <c r="C38" i="4" s="1"/>
  <c r="Z22" i="4"/>
  <c r="Z23" i="4" l="1"/>
  <c r="AA23" i="4"/>
  <c r="C39" i="4" s="1"/>
  <c r="AF109" i="4"/>
  <c r="AE110" i="4"/>
  <c r="AF110" i="4" l="1"/>
  <c r="AE111" i="4"/>
  <c r="AA24" i="4"/>
  <c r="C40" i="4" s="1"/>
  <c r="Z24" i="4"/>
  <c r="Z25" i="4" l="1"/>
  <c r="AA25" i="4"/>
  <c r="C41" i="4" s="1"/>
  <c r="AF111" i="4"/>
  <c r="AE112" i="4"/>
  <c r="AF112" i="4" s="1"/>
  <c r="AF15" i="4" s="1"/>
  <c r="A29" i="4" s="1"/>
  <c r="AA26" i="4" l="1"/>
  <c r="C42" i="4" s="1"/>
  <c r="Z26" i="4"/>
  <c r="Z27" i="4" l="1"/>
  <c r="AA27" i="4"/>
  <c r="C43" i="4" s="1"/>
  <c r="AA28" i="4" l="1"/>
  <c r="C44" i="4" s="1"/>
  <c r="Z28" i="4"/>
  <c r="C45" i="4" l="1"/>
  <c r="Z29" i="4"/>
  <c r="AA29" i="4"/>
  <c r="F33" i="4" s="1"/>
  <c r="Z30" i="4" l="1"/>
  <c r="AA30" i="4"/>
  <c r="F34" i="4" s="1"/>
  <c r="AA31" i="4" l="1"/>
  <c r="F35" i="4" s="1"/>
  <c r="Z31" i="4"/>
  <c r="AA32" i="4" l="1"/>
  <c r="F36" i="4" s="1"/>
  <c r="Z32" i="4"/>
  <c r="AA33" i="4" l="1"/>
  <c r="F37" i="4" s="1"/>
  <c r="Z33" i="4"/>
  <c r="AA34" i="4" l="1"/>
  <c r="F38" i="4" s="1"/>
  <c r="Z34" i="4"/>
  <c r="AA35" i="4" l="1"/>
  <c r="F39" i="4" s="1"/>
  <c r="Z35" i="4"/>
  <c r="AA36" i="4" l="1"/>
  <c r="F40" i="4" s="1"/>
  <c r="Z36" i="4"/>
  <c r="AA37" i="4" l="1"/>
  <c r="F41" i="4" s="1"/>
  <c r="Z37" i="4"/>
  <c r="AA38" i="4" l="1"/>
  <c r="F42" i="4" s="1"/>
  <c r="Z38" i="4"/>
  <c r="AA39" i="4" l="1"/>
  <c r="F43" i="4" s="1"/>
  <c r="Z39" i="4"/>
  <c r="AA40" i="4" l="1"/>
  <c r="F44" i="4" s="1"/>
  <c r="Z40" i="4"/>
  <c r="F45" i="4" l="1"/>
  <c r="AA41" i="4"/>
  <c r="I33" i="4" s="1"/>
  <c r="I45" i="4" s="1"/>
  <c r="Z41" i="4"/>
  <c r="AA42" i="4" l="1"/>
  <c r="Z42" i="4"/>
  <c r="D64" i="4"/>
  <c r="D71" i="4" s="1"/>
  <c r="AA43" i="4" l="1"/>
  <c r="Z43" i="4"/>
  <c r="AA44" i="4" l="1"/>
  <c r="Z44" i="4"/>
  <c r="AA45" i="4" l="1"/>
  <c r="Z45" i="4"/>
  <c r="AA46" i="4" l="1"/>
  <c r="Z46" i="4"/>
  <c r="AA47" i="4" l="1"/>
  <c r="Z47" i="4"/>
  <c r="AA48" i="4" l="1"/>
  <c r="Z48" i="4"/>
  <c r="AA49" i="4" l="1"/>
  <c r="Z49" i="4"/>
  <c r="AA50" i="4" l="1"/>
  <c r="Z50" i="4"/>
  <c r="AA51" i="4" l="1"/>
  <c r="Z51" i="4"/>
  <c r="AA52" i="4" l="1"/>
  <c r="Z52" i="4"/>
  <c r="AA53" i="4" l="1"/>
  <c r="Z53" i="4"/>
  <c r="AA54" i="4" l="1"/>
  <c r="Z54" i="4"/>
  <c r="AA55" i="4" l="1"/>
  <c r="Z55" i="4"/>
  <c r="AA56" i="4" l="1"/>
  <c r="Z56" i="4"/>
  <c r="AA57" i="4" l="1"/>
  <c r="Z57" i="4"/>
  <c r="AA58" i="4" l="1"/>
  <c r="Z58" i="4"/>
  <c r="AA59" i="4" l="1"/>
  <c r="Z59" i="4"/>
  <c r="AA60" i="4" l="1"/>
  <c r="Z60" i="4"/>
  <c r="AA61" i="4" l="1"/>
  <c r="Z61" i="4"/>
  <c r="AA62" i="4" l="1"/>
  <c r="Z62" i="4"/>
  <c r="Z63" i="4" l="1"/>
  <c r="AA63" i="4"/>
  <c r="Z64" i="4" l="1"/>
  <c r="AA64" i="4"/>
  <c r="Z65" i="4" l="1"/>
  <c r="AA65" i="4"/>
  <c r="AA66" i="4" l="1"/>
  <c r="Z66" i="4"/>
  <c r="Z67" i="4" l="1"/>
  <c r="AA67" i="4"/>
  <c r="Z68" i="4" l="1"/>
  <c r="AA68" i="4"/>
  <c r="Z69" i="4" l="1"/>
  <c r="AA69" i="4"/>
  <c r="Z70" i="4" l="1"/>
  <c r="AA70" i="4"/>
  <c r="Z71" i="4" l="1"/>
  <c r="AA71" i="4"/>
  <c r="Z72" i="4" l="1"/>
  <c r="AA72" i="4"/>
  <c r="Z73" i="4" l="1"/>
  <c r="AA73" i="4"/>
  <c r="Z74" i="4" l="1"/>
  <c r="AA74" i="4"/>
  <c r="Z75" i="4" l="1"/>
  <c r="AA75" i="4"/>
  <c r="Z76" i="4" l="1"/>
  <c r="AA76" i="4"/>
  <c r="Z77" i="4" l="1"/>
  <c r="AA77" i="4"/>
  <c r="Z78" i="4" l="1"/>
  <c r="AA78" i="4"/>
  <c r="Z79" i="4" l="1"/>
  <c r="AA79" i="4"/>
  <c r="Z80" i="4" l="1"/>
  <c r="AA80" i="4"/>
  <c r="Z81" i="4" l="1"/>
  <c r="AA81" i="4"/>
  <c r="Z82" i="4" l="1"/>
  <c r="AA82" i="4"/>
  <c r="Z83" i="4" l="1"/>
  <c r="AA83" i="4"/>
  <c r="Z84" i="4" l="1"/>
  <c r="AA84" i="4"/>
  <c r="Z85" i="4" l="1"/>
  <c r="AA85" i="4"/>
  <c r="Z86" i="4" l="1"/>
  <c r="AA86" i="4"/>
  <c r="Z87" i="4" l="1"/>
  <c r="AA87" i="4"/>
  <c r="Z88" i="4" l="1"/>
  <c r="AA88" i="4"/>
  <c r="Z89" i="4" l="1"/>
  <c r="AA89" i="4"/>
  <c r="Z90" i="4" l="1"/>
  <c r="AA90" i="4"/>
  <c r="Z91" i="4" l="1"/>
  <c r="AA91" i="4"/>
  <c r="Z92" i="4" l="1"/>
  <c r="AA92" i="4"/>
  <c r="Z93" i="4" l="1"/>
  <c r="AA93" i="4"/>
  <c r="Z94" i="4" l="1"/>
  <c r="AA94" i="4"/>
  <c r="Z95" i="4" l="1"/>
  <c r="AA95" i="4"/>
  <c r="Z96" i="4" l="1"/>
  <c r="AA96" i="4"/>
  <c r="Z97" i="4" l="1"/>
  <c r="AA97" i="4"/>
  <c r="Z98" i="4" l="1"/>
  <c r="AA98" i="4"/>
  <c r="Z99" i="4" l="1"/>
  <c r="AA99" i="4"/>
  <c r="Z100" i="4" l="1"/>
  <c r="AA100" i="4"/>
  <c r="Z101" i="4" l="1"/>
  <c r="AA101" i="4"/>
  <c r="AA102" i="4" l="1"/>
  <c r="Z102" i="4"/>
  <c r="AA103" i="4" l="1"/>
  <c r="Z103" i="4"/>
  <c r="AA104" i="4" l="1"/>
  <c r="Z104" i="4"/>
  <c r="AA105" i="4" l="1"/>
  <c r="Z105" i="4"/>
  <c r="AA106" i="4" l="1"/>
  <c r="Z106" i="4"/>
  <c r="AA107" i="4" l="1"/>
  <c r="Z107" i="4"/>
  <c r="AA108" i="4" l="1"/>
  <c r="Z108" i="4"/>
  <c r="AA109" i="4" l="1"/>
  <c r="Z109" i="4"/>
  <c r="AA110" i="4" l="1"/>
  <c r="Z110" i="4"/>
  <c r="AA111" i="4" l="1"/>
  <c r="Z111" i="4"/>
  <c r="AA112" i="4" l="1"/>
  <c r="Z112" i="4"/>
</calcChain>
</file>

<file path=xl/sharedStrings.xml><?xml version="1.0" encoding="utf-8"?>
<sst xmlns="http://schemas.openxmlformats.org/spreadsheetml/2006/main" count="405" uniqueCount="62">
  <si>
    <t>Назва техніки:</t>
  </si>
  <si>
    <t>Валюта:</t>
  </si>
  <si>
    <t>Вартість техніки:</t>
  </si>
  <si>
    <t>Початковий внесок:</t>
  </si>
  <si>
    <t>Сума кредиту:</t>
  </si>
  <si>
    <t>Строк кредиту:</t>
  </si>
  <si>
    <t>Відсоткова ставка:</t>
  </si>
  <si>
    <t>Орієнтовний місяць видачі:</t>
  </si>
  <si>
    <t>Місяць</t>
  </si>
  <si>
    <t>Кредит</t>
  </si>
  <si>
    <t>Відсотки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</si>
  <si>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</si>
  <si>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</si>
  <si>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</si>
  <si>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</si>
  <si>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</si>
  <si>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</si>
  <si>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</si>
  <si>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</si>
  <si>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</si>
  <si>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</si>
  <si>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</si>
  <si>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</si>
  <si>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грн</t>
  </si>
  <si>
    <t>місяців</t>
  </si>
  <si>
    <t>Так</t>
  </si>
  <si>
    <t>Ні</t>
  </si>
  <si>
    <t>Interest</t>
  </si>
  <si>
    <t>Principal</t>
  </si>
  <si>
    <t>Payment</t>
  </si>
  <si>
    <t>Saldo</t>
  </si>
  <si>
    <t>Plan</t>
  </si>
  <si>
    <t>Сума відсотків:</t>
  </si>
  <si>
    <t>Страховка:</t>
  </si>
  <si>
    <t>Нотаріус:</t>
  </si>
  <si>
    <t xml:space="preserve">Комісії: </t>
  </si>
  <si>
    <t xml:space="preserve">     за видачу:</t>
  </si>
  <si>
    <t xml:space="preserve">     за виписки:</t>
  </si>
  <si>
    <t>-</t>
  </si>
  <si>
    <t>місяці</t>
  </si>
  <si>
    <t>місяць</t>
  </si>
  <si>
    <t>Всього:</t>
  </si>
  <si>
    <t>Всього витрат за кредитом:</t>
  </si>
  <si>
    <t xml:space="preserve">  - за дострокове погашення:</t>
  </si>
  <si>
    <t>Таблиця витрат по кредиту</t>
  </si>
  <si>
    <t>Графік по виплатам носить орієнтовний характер:</t>
  </si>
  <si>
    <t>Будь-ласка, оберіть місяці, протягом яких передбачається сплата капіталу ("Так" вказуєте на сплату капіталу):</t>
  </si>
  <si>
    <t>Всі розрахунки приведені в даному графіку є попередніми. Точний графік погашення кредиту ви можете отримати лише від співробітника банку!</t>
  </si>
  <si>
    <t>Контактна інформація:</t>
  </si>
  <si>
    <t>Одноразова комісія:</t>
  </si>
  <si>
    <t xml:space="preserve">Петренко Іван Миколайович </t>
  </si>
  <si>
    <t>Телефон:</t>
  </si>
  <si>
    <t>Ім"я:</t>
  </si>
  <si>
    <t>(044) 590-10-00</t>
  </si>
  <si>
    <t>Гривня</t>
  </si>
  <si>
    <t>Долар</t>
  </si>
  <si>
    <t>Євро</t>
  </si>
  <si>
    <t>дол</t>
  </si>
  <si>
    <t>євро</t>
  </si>
  <si>
    <t>Просимо врахувати, що відстрочка погашення основного боргу не може бути більшою ніж 11 міс в рік!</t>
  </si>
  <si>
    <t>(максимум - 84 місяці)</t>
  </si>
  <si>
    <t>Силос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</si>
</sst>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MetaBookCyrLF-Roman"/>
      <charset val="204"/>
    </font>
    <font>
      <sz val="11"/>
      <color theme="1"/>
      <name val="MetaBookCyrLF-Roman"/>
      <charset val="204"/>
    </font>
    <font>
      <b/>
      <sz val="11"/>
      <color theme="1"/>
      <name val="MetaBookCyrLF-Roman"/>
      <charset val="204"/>
    </font>
    <font>
      <b/>
      <sz val="10"/>
      <color theme="1"/>
      <name val="MetaBookCyrLF-Roman"/>
      <charset val="204"/>
    </font>
    <font>
      <b/>
      <sz val="12"/>
      <color theme="0"/>
      <name val="MetaBookCyrLF-Roman"/>
      <charset val="204"/>
    </font>
    <font>
      <b/>
      <sz val="13"/>
      <color theme="0"/>
      <name val="MetaBookCyrLF-Roman"/>
      <charset val="204"/>
    </font>
    <font>
      <sz val="11"/>
      <color theme="0"/>
      <name val="MetaBookCyrLF-Roman"/>
      <charset val="204"/>
    </font>
    <font>
      <b/>
      <sz val="11"/>
      <color rgb="FFD4011D"/>
      <name val="MetaBookCyrLF-Roman"/>
      <charset val="204"/>
    </font>
    <font>
      <b/>
      <sz val="13"/>
      <color theme="1"/>
      <name val="MetaBookCyrLF-Roman"/>
      <charset val="204"/>
    </font>
    <font>
      <sz val="14"/>
      <name val="MetaBookCyrLF-Roman"/>
      <charset val="204"/>
    </font>
    <font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011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3" fontId="0" fillId="0" borderId="0" xfId="0" applyNumberFormat="1"/>
    <xf numFmtId="9" fontId="0" fillId="0" borderId="0" xfId="0" applyNumberForma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0" fillId="3" borderId="0" xfId="0" applyNumberFormat="1" applyFill="1"/>
    <xf numFmtId="3" fontId="0" fillId="4" borderId="0" xfId="0" applyNumberFormat="1" applyFill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0" fillId="0" borderId="0" xfId="0" applyFill="1"/>
    <xf numFmtId="3" fontId="2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0" fillId="5" borderId="0" xfId="0" applyFill="1"/>
    <xf numFmtId="0" fontId="2" fillId="5" borderId="0" xfId="0" applyFont="1" applyFill="1"/>
    <xf numFmtId="0" fontId="0" fillId="5" borderId="0" xfId="0" applyFill="1" applyBorder="1"/>
    <xf numFmtId="3" fontId="0" fillId="2" borderId="0" xfId="0" applyNumberFormat="1" applyFill="1" applyBorder="1"/>
    <xf numFmtId="3" fontId="4" fillId="5" borderId="2" xfId="0" applyNumberFormat="1" applyFont="1" applyFill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3" fontId="2" fillId="5" borderId="1" xfId="0" applyNumberFormat="1" applyFont="1" applyFill="1" applyBorder="1"/>
    <xf numFmtId="3" fontId="5" fillId="5" borderId="9" xfId="0" applyNumberFormat="1" applyFont="1" applyFill="1" applyBorder="1" applyAlignment="1">
      <alignment horizontal="right"/>
    </xf>
    <xf numFmtId="3" fontId="2" fillId="5" borderId="10" xfId="0" applyNumberFormat="1" applyFont="1" applyFill="1" applyBorder="1"/>
    <xf numFmtId="0" fontId="7" fillId="5" borderId="1" xfId="0" applyFont="1" applyFill="1" applyBorder="1"/>
    <xf numFmtId="3" fontId="7" fillId="5" borderId="6" xfId="0" applyNumberFormat="1" applyFont="1" applyFill="1" applyBorder="1"/>
    <xf numFmtId="3" fontId="7" fillId="5" borderId="7" xfId="0" applyNumberFormat="1" applyFont="1" applyFill="1" applyBorder="1"/>
    <xf numFmtId="3" fontId="8" fillId="5" borderId="2" xfId="0" applyNumberFormat="1" applyFont="1" applyFill="1" applyBorder="1"/>
    <xf numFmtId="0" fontId="7" fillId="5" borderId="0" xfId="0" applyFont="1" applyFill="1"/>
    <xf numFmtId="0" fontId="7" fillId="5" borderId="0" xfId="0" applyFont="1" applyFill="1" applyBorder="1"/>
    <xf numFmtId="0" fontId="8" fillId="5" borderId="0" xfId="0" applyFont="1" applyFill="1"/>
    <xf numFmtId="0" fontId="9" fillId="5" borderId="0" xfId="0" applyFont="1" applyFill="1"/>
    <xf numFmtId="0" fontId="10" fillId="6" borderId="0" xfId="0" applyFont="1" applyFill="1" applyAlignment="1">
      <alignment vertical="center"/>
    </xf>
    <xf numFmtId="0" fontId="6" fillId="5" borderId="0" xfId="0" applyFont="1" applyFill="1"/>
    <xf numFmtId="3" fontId="2" fillId="3" borderId="0" xfId="0" applyNumberFormat="1" applyFont="1" applyFill="1" applyBorder="1"/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3" fillId="5" borderId="0" xfId="0" applyFont="1" applyFill="1"/>
    <xf numFmtId="9" fontId="2" fillId="5" borderId="0" xfId="0" applyNumberFormat="1" applyFont="1" applyFill="1" applyBorder="1"/>
    <xf numFmtId="3" fontId="2" fillId="2" borderId="0" xfId="0" applyNumberFormat="1" applyFont="1" applyFill="1" applyBorder="1" applyProtection="1">
      <protection locked="0"/>
    </xf>
    <xf numFmtId="9" fontId="0" fillId="2" borderId="0" xfId="0" applyNumberFormat="1" applyFill="1" applyBorder="1" applyProtection="1">
      <protection locked="0"/>
    </xf>
    <xf numFmtId="10" fontId="2" fillId="2" borderId="0" xfId="0" applyNumberFormat="1" applyFont="1" applyFill="1" applyBorder="1" applyProtection="1">
      <protection locked="0"/>
    </xf>
    <xf numFmtId="3" fontId="7" fillId="2" borderId="0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2" borderId="0" xfId="0" applyFill="1" applyAlignment="1">
      <alignment wrapText="1"/>
    </xf>
    <xf numFmtId="0" fontId="0" fillId="2" borderId="0" xfId="0" applyFill="1"/>
    <xf numFmtId="0" fontId="16" fillId="5" borderId="0" xfId="0" applyFont="1" applyFill="1"/>
    <xf numFmtId="3" fontId="2" fillId="5" borderId="10" xfId="0" applyNumberFormat="1" applyFont="1" applyFill="1" applyBorder="1" applyProtection="1">
      <protection locked="0"/>
    </xf>
    <xf numFmtId="3" fontId="5" fillId="5" borderId="11" xfId="0" applyNumberFormat="1" applyFont="1" applyFill="1" applyBorder="1" applyProtection="1">
      <protection locked="0"/>
    </xf>
    <xf numFmtId="3" fontId="2" fillId="5" borderId="1" xfId="0" applyNumberFormat="1" applyFont="1" applyFill="1" applyBorder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5" borderId="0" xfId="0" applyFont="1" applyFill="1" applyBorder="1"/>
    <xf numFmtId="0" fontId="1" fillId="5" borderId="0" xfId="0" applyFont="1" applyFill="1"/>
    <xf numFmtId="0" fontId="2" fillId="0" borderId="0" xfId="0" applyFont="1" applyAlignment="1">
      <alignment horizontal="center" vertical="center"/>
    </xf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center"/>
    </xf>
    <xf numFmtId="0" fontId="10" fillId="6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5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center" vertical="top"/>
      <protection locked="0"/>
    </xf>
    <xf numFmtId="0" fontId="7" fillId="5" borderId="0" xfId="0" applyFont="1" applyFill="1" applyAlignment="1">
      <alignment horizontal="left"/>
    </xf>
    <xf numFmtId="0" fontId="8" fillId="2" borderId="5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05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3" tint="0.39994506668294322"/>
      </font>
      <fill>
        <patternFill>
          <bgColor rgb="FFD0E0F4"/>
        </patternFill>
      </fill>
    </dxf>
    <dxf>
      <font>
        <color rgb="FF5C250C"/>
      </font>
      <fill>
        <patternFill>
          <bgColor rgb="FFE9F5A1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ill>
        <patternFill patternType="solid">
          <bgColor rgb="FFBAE18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3" tint="-0.24994659260841701"/>
      </font>
      <fill>
        <patternFill>
          <bgColor theme="3" tint="0.79998168889431442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C00000"/>
      <color rgb="FFD4011D"/>
      <color rgb="FFE5011D"/>
      <color rgb="FFD0E0F4"/>
      <color rgb="FFBAE18F"/>
      <color rgb="FFB9CEDD"/>
      <color rgb="FF5C250C"/>
      <color rgb="FFE9F5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523874</xdr:colOff>
      <xdr:row>0</xdr:row>
      <xdr:rowOff>0</xdr:rowOff>
    </xdr:from>
    <xdr:to>
      <xdr:col>12</xdr:col>
      <xdr:colOff>0</xdr:colOff>
      <xdr:row>0</xdr:row>
      <xdr:rowOff>715063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49" y="0"/>
          <a:ext cx="3143251" cy="7150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1</xdr:col>
      <xdr:colOff>209550</xdr:colOff>
      <xdr:row>0</xdr:row>
      <xdr:rowOff>522249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000125" cy="331749"/>
        </a:xfrm>
        <a:prstGeom prst="rect">
          <a:avLst/>
        </a:prstGeom>
      </xdr:spPr>
    </xdr:pic>
    <xdr:clientData/>
  </xdr:twoCellAnchor>
  <xdr:twoCellAnchor>
    <xdr:from>
      <xdr:col>6</xdr:col>
      <xdr:colOff>571499</xdr:colOff>
      <xdr:row>69</xdr:row>
      <xdr:rowOff>9525</xdr:rowOff>
    </xdr:from>
    <xdr:to>
      <xdr:col>9</xdr:col>
      <xdr:colOff>457199</xdr:colOff>
      <xdr:row>72</xdr:row>
      <xdr:rowOff>104775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72049" y="13982700"/>
          <a:ext cx="2085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uk-UA" sz="1200">
              <a:solidFill>
                <a:srgbClr val="D4011D"/>
              </a:solidFill>
              <a:latin typeface="MetaBoldCyrLF-Roman" pitchFamily="34" charset="-52"/>
            </a:rPr>
            <a:t>0 800 50 09 90</a:t>
          </a:r>
          <a:endParaRPr lang="en-US" sz="1200">
            <a:solidFill>
              <a:srgbClr val="D4011D"/>
            </a:solidFill>
            <a:latin typeface="MetaBoldCyrLF-Roman" pitchFamily="34" charset="-52"/>
          </a:endParaRPr>
        </a:p>
        <a:p>
          <a:pPr algn="ctr"/>
          <a:r>
            <a:rPr lang="en-US" sz="1200">
              <a:solidFill>
                <a:srgbClr val="D4011D"/>
              </a:solidFill>
              <a:latin typeface="MetaBoldCyrLF-Roman" pitchFamily="34" charset="-52"/>
            </a:rPr>
            <a:t>www.procreditbank.com</a:t>
          </a:r>
          <a:r>
            <a:rPr lang="uk-UA" sz="1200">
              <a:solidFill>
                <a:srgbClr val="D4011D"/>
              </a:solidFill>
              <a:latin typeface="MetaBoldCyrLF-Roman" pitchFamily="34" charset="-52"/>
            </a:rPr>
            <a:t>.</a:t>
          </a:r>
          <a:r>
            <a:rPr lang="en-US" sz="1200">
              <a:solidFill>
                <a:srgbClr val="D4011D"/>
              </a:solidFill>
              <a:latin typeface="MetaBoldCyrLF-Roman" pitchFamily="34" charset="-52"/>
            </a:rPr>
            <a:t>ua</a:t>
          </a:r>
          <a:endParaRPr lang="uk-UA" sz="1200">
            <a:solidFill>
              <a:srgbClr val="D4011D"/>
            </a:solidFill>
            <a:latin typeface="MetaBoldCyrLF-Roman" pitchFamily="34" charset="-52"/>
          </a:endParaRPr>
        </a:p>
      </xdr:txBody>
    </xdr:sp>
    <xdr:clientData/>
  </xdr:twoCellAnchor>
  <xdr:twoCellAnchor>
    <xdr:from>
      <xdr:col>5</xdr:col>
      <xdr:colOff>38100</xdr:colOff>
      <xdr:row>62</xdr:row>
      <xdr:rowOff>180974</xdr:rowOff>
    </xdr:from>
    <xdr:to>
      <xdr:col>11</xdr:col>
      <xdr:colOff>19050</xdr:colOff>
      <xdr:row>68</xdr:row>
      <xdr:rowOff>171449</xdr:rowOff>
    </xdr:to>
    <xdr:sp macro="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705225" y="12868274"/>
          <a:ext cx="4381500" cy="942975"/>
        </a:xfrm>
        <a:prstGeom prst="roundRect">
          <a:avLst/>
        </a:prstGeom>
        <a:solidFill>
          <a:schemeClr val="bg1">
            <a:alpha val="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2"/>
  <sheetViews>
    <sheetView tabSelected="1" topLeftCell="A4" zoomScaleNormal="100" workbookViewId="0">
      <selection activeCell="E8" sqref="E8"/>
    </sheetView>
  </sheetViews>
  <sheetFormatPr defaultColWidth="0" defaultRowHeight="15" zeroHeight="1"/>
  <cols>
    <col min="1" max="1" width="11.85546875" customWidth="1"/>
    <col min="2" max="12" width="11" customWidth="1"/>
    <col min="13" max="23" width="9.140625" hidden="1" customWidth="1"/>
    <col min="24" max="24" width="10" hidden="1" customWidth="1"/>
    <col min="25" max="31" width="9.140625" hidden="1" customWidth="1"/>
    <col min="32" max="32" width="0.140625" hidden="1" customWidth="1"/>
    <col min="33" max="16384" width="9.140625" hidden="1"/>
  </cols>
  <sheetData>
    <row r="1" spans="1:32" ht="60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O1" s="8" t="s">
        <v>11</v>
      </c>
      <c r="P1">
        <v>1</v>
      </c>
    </row>
    <row r="2" spans="1:32">
      <c r="A2" s="17"/>
      <c r="B2" s="17"/>
      <c r="C2" s="17"/>
      <c r="D2" s="17"/>
      <c r="E2" s="17"/>
      <c r="F2" s="17"/>
      <c r="G2" s="17"/>
      <c r="H2" s="17"/>
      <c r="I2" s="17"/>
      <c r="J2" s="17"/>
      <c r="K2" s="56"/>
      <c r="L2" s="56"/>
      <c r="O2" s="8" t="s">
        <v>12</v>
      </c>
      <c r="P2">
        <v>2</v>
      </c>
    </row>
    <row r="3" spans="1:32">
      <c r="A3" s="17"/>
      <c r="B3" s="17"/>
      <c r="C3" s="17"/>
      <c r="D3" s="17"/>
      <c r="E3" s="17"/>
      <c r="F3" s="17"/>
      <c r="G3" s="17"/>
      <c r="H3" s="17"/>
      <c r="I3" s="17"/>
      <c r="J3" s="17"/>
      <c r="K3" s="56"/>
      <c r="L3" s="56"/>
      <c r="O3" s="8" t="s">
        <v>13</v>
      </c>
      <c r="P3">
        <v>3</v>
      </c>
    </row>
    <row r="4" spans="1:32">
      <c r="A4" s="76" t="s">
        <v>0</v>
      </c>
      <c r="B4" s="76"/>
      <c r="C4" s="76"/>
      <c r="D4" s="77" t="s">
        <v>61</v>
      </c>
      <c r="E4" s="77"/>
      <c r="F4" s="77"/>
      <c r="G4" s="77"/>
      <c r="H4" s="77"/>
      <c r="I4" s="17"/>
      <c r="J4" s="17"/>
      <c r="K4" s="56"/>
      <c r="L4" s="56"/>
      <c r="M4">
        <f>(D9/10-ROUNDDOWN(D9/10,0))*10</f>
        <v>3.9999999999999991</v>
      </c>
      <c r="O4" s="8" t="s">
        <v>14</v>
      </c>
      <c r="P4">
        <v>4</v>
      </c>
    </row>
    <row r="5" spans="1:32">
      <c r="A5" s="76" t="s">
        <v>1</v>
      </c>
      <c r="B5" s="76"/>
      <c r="C5" s="76"/>
      <c r="D5" s="54" t="s">
        <v>54</v>
      </c>
      <c r="E5" s="30"/>
      <c r="F5" s="30"/>
      <c r="G5" s="30"/>
      <c r="H5" s="30"/>
      <c r="I5" s="17"/>
      <c r="J5" s="17"/>
      <c r="K5" s="50" t="s">
        <v>54</v>
      </c>
      <c r="L5" s="50" t="s">
        <v>23</v>
      </c>
      <c r="O5" s="8" t="s">
        <v>15</v>
      </c>
      <c r="P5">
        <v>5</v>
      </c>
    </row>
    <row r="6" spans="1:32">
      <c r="A6" s="76" t="s">
        <v>2</v>
      </c>
      <c r="B6" s="76"/>
      <c r="C6" s="76"/>
      <c r="D6" s="41">
        <v>900000</v>
      </c>
      <c r="E6" s="55" t="str">
        <f>VLOOKUP(D5,K5:L7,2,FALSE)</f>
        <v>грн</v>
      </c>
      <c r="F6" s="17"/>
      <c r="G6" s="18"/>
      <c r="H6" s="17"/>
      <c r="I6" s="17"/>
      <c r="J6" s="17"/>
      <c r="K6" s="50" t="s">
        <v>55</v>
      </c>
      <c r="L6" s="50" t="s">
        <v>57</v>
      </c>
      <c r="M6">
        <v>1</v>
      </c>
      <c r="N6" t="s">
        <v>40</v>
      </c>
      <c r="O6" s="8" t="s">
        <v>16</v>
      </c>
      <c r="P6">
        <v>6</v>
      </c>
    </row>
    <row r="7" spans="1:32">
      <c r="A7" s="76" t="s">
        <v>3</v>
      </c>
      <c r="B7" s="76"/>
      <c r="C7" s="76"/>
      <c r="D7" s="42">
        <v>0.2</v>
      </c>
      <c r="E7" s="20">
        <f>D7*D6</f>
        <v>180000</v>
      </c>
      <c r="F7" s="56" t="str">
        <f>VLOOKUP(D5,K5:L7,2,FALSE)</f>
        <v>грн</v>
      </c>
      <c r="G7" s="17"/>
      <c r="H7" s="17"/>
      <c r="I7" s="17"/>
      <c r="J7" s="17"/>
      <c r="K7" s="50" t="s">
        <v>56</v>
      </c>
      <c r="L7" s="50" t="s">
        <v>58</v>
      </c>
      <c r="M7">
        <v>2</v>
      </c>
      <c r="N7" t="s">
        <v>39</v>
      </c>
      <c r="O7" s="8" t="s">
        <v>17</v>
      </c>
      <c r="P7">
        <v>7</v>
      </c>
    </row>
    <row r="8" spans="1:32">
      <c r="A8" s="76" t="s">
        <v>4</v>
      </c>
      <c r="B8" s="76"/>
      <c r="C8" s="76"/>
      <c r="D8" s="36">
        <f>+D6*(1-D7)</f>
        <v>720000</v>
      </c>
      <c r="E8" s="55" t="str">
        <f>VLOOKUP(D5,K5:L7,2,FALSE)</f>
        <v>грн</v>
      </c>
      <c r="F8" s="17"/>
      <c r="G8" s="17"/>
      <c r="H8" s="17"/>
      <c r="I8" s="17"/>
      <c r="J8" s="17"/>
      <c r="K8" s="56"/>
      <c r="L8" s="56"/>
      <c r="M8">
        <v>3</v>
      </c>
      <c r="N8" t="s">
        <v>39</v>
      </c>
      <c r="O8" s="8" t="s">
        <v>18</v>
      </c>
      <c r="P8">
        <v>8</v>
      </c>
    </row>
    <row r="9" spans="1:32">
      <c r="A9" s="76" t="s">
        <v>5</v>
      </c>
      <c r="B9" s="76"/>
      <c r="C9" s="76"/>
      <c r="D9" s="41">
        <v>24</v>
      </c>
      <c r="E9" s="31" t="str">
        <f>IF($M$4=1,N6,IF(OR($M$4=2,$M$4=3,$M$4=4),N7,N10))</f>
        <v>місяці</v>
      </c>
      <c r="F9" s="32" t="s">
        <v>60</v>
      </c>
      <c r="G9" s="30"/>
      <c r="H9" s="17"/>
      <c r="I9" s="17"/>
      <c r="J9" s="17"/>
      <c r="K9" s="56"/>
      <c r="L9" s="56"/>
      <c r="M9" s="1">
        <v>4</v>
      </c>
      <c r="N9" t="s">
        <v>39</v>
      </c>
      <c r="O9" s="8" t="s">
        <v>19</v>
      </c>
      <c r="P9">
        <v>9</v>
      </c>
    </row>
    <row r="10" spans="1:32">
      <c r="A10" s="76" t="s">
        <v>6</v>
      </c>
      <c r="B10" s="76"/>
      <c r="C10" s="76"/>
      <c r="D10" s="43">
        <v>0.11</v>
      </c>
      <c r="E10" s="19"/>
      <c r="F10" s="17"/>
      <c r="G10" s="17"/>
      <c r="H10" s="17"/>
      <c r="I10" s="17"/>
      <c r="J10" s="17"/>
      <c r="K10" s="17"/>
      <c r="L10" s="17"/>
      <c r="M10">
        <v>5</v>
      </c>
      <c r="N10" t="s">
        <v>24</v>
      </c>
      <c r="O10" s="8" t="s">
        <v>20</v>
      </c>
      <c r="P10">
        <v>10</v>
      </c>
    </row>
    <row r="11" spans="1:32">
      <c r="A11" s="76" t="s">
        <v>49</v>
      </c>
      <c r="B11" s="76"/>
      <c r="C11" s="76"/>
      <c r="D11" s="40">
        <v>0.01</v>
      </c>
      <c r="E11" s="19"/>
      <c r="F11" s="17"/>
      <c r="G11" s="17"/>
      <c r="H11" s="17"/>
      <c r="I11" s="17"/>
      <c r="J11" s="17"/>
      <c r="K11" s="17"/>
      <c r="L11" s="17"/>
      <c r="M11">
        <v>6</v>
      </c>
      <c r="N11" t="s">
        <v>24</v>
      </c>
      <c r="O11" s="8" t="s">
        <v>21</v>
      </c>
      <c r="P11">
        <v>11</v>
      </c>
    </row>
    <row r="12" spans="1:32">
      <c r="A12" s="76" t="s">
        <v>7</v>
      </c>
      <c r="B12" s="76"/>
      <c r="C12" s="76"/>
      <c r="D12" s="44" t="s">
        <v>11</v>
      </c>
      <c r="E12" s="19"/>
      <c r="F12" s="17"/>
      <c r="G12" s="17"/>
      <c r="H12" s="17"/>
      <c r="I12" s="17"/>
      <c r="J12" s="17"/>
      <c r="K12" s="17"/>
      <c r="L12" s="17"/>
      <c r="M12">
        <v>7</v>
      </c>
      <c r="N12" t="s">
        <v>24</v>
      </c>
      <c r="O12" s="8" t="s">
        <v>22</v>
      </c>
      <c r="P12">
        <v>12</v>
      </c>
      <c r="AC12">
        <f>VLOOKUP(D12,$O$1:$P$12,2,0)</f>
        <v>1</v>
      </c>
    </row>
    <row r="13" spans="1:32" ht="9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>
        <v>8</v>
      </c>
      <c r="N13" t="s">
        <v>24</v>
      </c>
      <c r="O13" s="8"/>
      <c r="AC13" s="1">
        <f>+AC12+D9</f>
        <v>25</v>
      </c>
    </row>
    <row r="14" spans="1:32">
      <c r="A14" s="33" t="s">
        <v>46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>
        <v>9</v>
      </c>
      <c r="N14" t="s">
        <v>24</v>
      </c>
      <c r="W14">
        <f>SUM(X17:X112)</f>
        <v>3</v>
      </c>
    </row>
    <row r="15" spans="1:32" ht="20.25" customHeight="1">
      <c r="A15" s="34" t="s">
        <v>59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38"/>
      <c r="M15">
        <v>0</v>
      </c>
      <c r="N15" t="s">
        <v>24</v>
      </c>
      <c r="V15" s="16" t="s">
        <v>31</v>
      </c>
      <c r="W15" s="16"/>
      <c r="X15" s="16" t="s">
        <v>31</v>
      </c>
      <c r="Y15" s="16" t="s">
        <v>29</v>
      </c>
      <c r="Z15" s="16" t="s">
        <v>30</v>
      </c>
      <c r="AA15" s="16" t="s">
        <v>29</v>
      </c>
      <c r="AF15">
        <f>MAX(AF17:AF112)</f>
        <v>11</v>
      </c>
    </row>
    <row r="16" spans="1:32">
      <c r="A16" s="17"/>
      <c r="B16" s="4">
        <v>2020</v>
      </c>
      <c r="C16" s="3">
        <f>+B16+1</f>
        <v>2021</v>
      </c>
      <c r="D16" s="3">
        <f t="shared" ref="D16:I16" si="0">+C16+1</f>
        <v>2022</v>
      </c>
      <c r="E16" s="3">
        <f t="shared" si="0"/>
        <v>2023</v>
      </c>
      <c r="F16" s="3">
        <f t="shared" si="0"/>
        <v>2024</v>
      </c>
      <c r="G16" s="3">
        <f t="shared" si="0"/>
        <v>2025</v>
      </c>
      <c r="H16" s="3">
        <f t="shared" si="0"/>
        <v>2026</v>
      </c>
      <c r="I16" s="9">
        <f t="shared" si="0"/>
        <v>2027</v>
      </c>
      <c r="J16" s="17"/>
      <c r="K16" s="17"/>
      <c r="L16" s="17"/>
      <c r="T16" s="4">
        <f>+AB17</f>
        <v>0</v>
      </c>
      <c r="U16" s="5"/>
      <c r="V16" s="5" t="s">
        <v>27</v>
      </c>
      <c r="W16" s="5"/>
      <c r="X16" s="5" t="s">
        <v>28</v>
      </c>
      <c r="Y16" s="5" t="s">
        <v>28</v>
      </c>
      <c r="Z16" s="5" t="s">
        <v>28</v>
      </c>
      <c r="AA16" s="5" t="s">
        <v>27</v>
      </c>
    </row>
    <row r="17" spans="1:34">
      <c r="A17" s="17" t="s">
        <v>11</v>
      </c>
      <c r="B17" s="45" t="s">
        <v>25</v>
      </c>
      <c r="C17" s="45" t="s">
        <v>25</v>
      </c>
      <c r="D17" s="45" t="s">
        <v>25</v>
      </c>
      <c r="E17" s="45" t="s">
        <v>26</v>
      </c>
      <c r="F17" s="45" t="s">
        <v>26</v>
      </c>
      <c r="G17" s="45" t="s">
        <v>26</v>
      </c>
      <c r="H17" s="45" t="s">
        <v>26</v>
      </c>
      <c r="I17" s="45" t="s">
        <v>26</v>
      </c>
      <c r="J17" s="17"/>
      <c r="K17" s="17"/>
      <c r="L17" s="17"/>
      <c r="O17">
        <f ca="1">YEAR(TODAY())</f>
        <v>2019</v>
      </c>
      <c r="P17" s="57">
        <f>B16</f>
        <v>2020</v>
      </c>
      <c r="Q17" t="s">
        <v>11</v>
      </c>
      <c r="R17">
        <f>IF($D$12=Q17,1,0)</f>
        <v>1</v>
      </c>
      <c r="S17">
        <v>0</v>
      </c>
      <c r="T17">
        <f>IF((S17+T16)=0,0,T16+1)</f>
        <v>0</v>
      </c>
      <c r="U17">
        <f t="shared" ref="U17:U80" si="1">IF(T17&lt;=$D$9,T17,0)</f>
        <v>0</v>
      </c>
      <c r="V17">
        <v>0</v>
      </c>
      <c r="W17">
        <f>IF(B17="Ні",0,IF(B17="Так",1,1001))*V17</f>
        <v>0</v>
      </c>
      <c r="X17">
        <f>+W17*V17</f>
        <v>0</v>
      </c>
      <c r="Y17" s="1">
        <f>$D$8/$W$14*X17</f>
        <v>0</v>
      </c>
      <c r="Z17" s="1">
        <f>+D8</f>
        <v>720000</v>
      </c>
      <c r="AA17">
        <v>0</v>
      </c>
      <c r="AC17">
        <v>1</v>
      </c>
      <c r="AD17">
        <f>IF(AND(B17="НІ",AC17&lt;=$AC$13,AC17&gt;$AC$12),1,0)</f>
        <v>0</v>
      </c>
      <c r="AE17">
        <f>(AD17+AE16)*AD17</f>
        <v>0</v>
      </c>
      <c r="AF17">
        <f>IF(OR(AC17&lt;=$AC$13,AC17&gt;$AC$12),AE17,0)</f>
        <v>0</v>
      </c>
    </row>
    <row r="18" spans="1:34">
      <c r="A18" s="17" t="s">
        <v>12</v>
      </c>
      <c r="B18" s="46" t="s">
        <v>26</v>
      </c>
      <c r="C18" s="46" t="s">
        <v>26</v>
      </c>
      <c r="D18" s="46" t="s">
        <v>26</v>
      </c>
      <c r="E18" s="46" t="s">
        <v>26</v>
      </c>
      <c r="F18" s="46" t="s">
        <v>26</v>
      </c>
      <c r="G18" s="46" t="s">
        <v>26</v>
      </c>
      <c r="H18" s="46" t="s">
        <v>26</v>
      </c>
      <c r="I18" s="46" t="s">
        <v>26</v>
      </c>
      <c r="J18" s="17"/>
      <c r="K18" s="17"/>
      <c r="L18" s="17"/>
      <c r="P18" s="57"/>
      <c r="Q18" t="s">
        <v>12</v>
      </c>
      <c r="R18">
        <f t="shared" ref="R18:R28" si="2">IF($D$12=Q18,1,0)</f>
        <v>0</v>
      </c>
      <c r="S18">
        <f>+R17</f>
        <v>1</v>
      </c>
      <c r="T18">
        <f t="shared" ref="T18:T81" si="3">IF((S18+T17)=0,0,T17+1)</f>
        <v>1</v>
      </c>
      <c r="U18">
        <f t="shared" si="1"/>
        <v>1</v>
      </c>
      <c r="V18">
        <f t="shared" ref="V18:V82" si="4">IF(U18=0,0,U18/U18)</f>
        <v>1</v>
      </c>
      <c r="W18">
        <f t="shared" ref="W18:W28" si="5">IF(B18="Ні",0,IF(B18="Так",1,1001))</f>
        <v>0</v>
      </c>
      <c r="X18">
        <f t="shared" ref="X18:X81" si="6">+W18*V18</f>
        <v>0</v>
      </c>
      <c r="Y18" s="1">
        <f t="shared" ref="Y18:Y81" si="7">$D$8/$W$14*X18</f>
        <v>0</v>
      </c>
      <c r="Z18" s="1">
        <f>+Z17-Y18</f>
        <v>720000</v>
      </c>
      <c r="AA18" s="1">
        <f t="shared" ref="AA18:AA40" si="8">+Z17*$D$10*365/360/12</f>
        <v>6691.666666666667</v>
      </c>
      <c r="AC18">
        <v>2</v>
      </c>
      <c r="AD18">
        <f t="shared" ref="AD18:AD28" si="9">IF(AND(B18="НІ",AC18&lt;=$AC$13,AC18&gt;$AC$12),1,0)</f>
        <v>1</v>
      </c>
      <c r="AE18">
        <f t="shared" ref="AE18:AE81" si="10">(AD18+AE17)*AD18</f>
        <v>1</v>
      </c>
      <c r="AF18">
        <f t="shared" ref="AF18:AF81" si="11">IF(OR(AC18&lt;=$AC$13,AC18&gt;$AC$12),AE18,0)</f>
        <v>1</v>
      </c>
    </row>
    <row r="19" spans="1:34">
      <c r="A19" s="17" t="s">
        <v>13</v>
      </c>
      <c r="B19" s="46" t="s">
        <v>26</v>
      </c>
      <c r="C19" s="46" t="s">
        <v>26</v>
      </c>
      <c r="D19" s="46" t="s">
        <v>26</v>
      </c>
      <c r="E19" s="46" t="s">
        <v>26</v>
      </c>
      <c r="F19" s="46" t="s">
        <v>26</v>
      </c>
      <c r="G19" s="46" t="s">
        <v>26</v>
      </c>
      <c r="H19" s="46" t="s">
        <v>26</v>
      </c>
      <c r="I19" s="46" t="s">
        <v>26</v>
      </c>
      <c r="J19" s="17"/>
      <c r="K19" s="17"/>
      <c r="L19" s="17"/>
      <c r="O19" t="s">
        <v>25</v>
      </c>
      <c r="P19" s="57"/>
      <c r="Q19" t="s">
        <v>13</v>
      </c>
      <c r="R19">
        <f t="shared" si="2"/>
        <v>0</v>
      </c>
      <c r="S19">
        <f t="shared" ref="S19:S82" si="12">+R18</f>
        <v>0</v>
      </c>
      <c r="T19">
        <f t="shared" si="3"/>
        <v>2</v>
      </c>
      <c r="U19">
        <f t="shared" si="1"/>
        <v>2</v>
      </c>
      <c r="V19">
        <f t="shared" si="4"/>
        <v>1</v>
      </c>
      <c r="W19">
        <f t="shared" si="5"/>
        <v>0</v>
      </c>
      <c r="X19">
        <f t="shared" si="6"/>
        <v>0</v>
      </c>
      <c r="Y19" s="1">
        <f t="shared" si="7"/>
        <v>0</v>
      </c>
      <c r="Z19" s="1">
        <f t="shared" ref="Z19:Z82" si="13">+Z18-Y19</f>
        <v>720000</v>
      </c>
      <c r="AA19" s="1">
        <f t="shared" si="8"/>
        <v>6691.666666666667</v>
      </c>
      <c r="AC19">
        <v>3</v>
      </c>
      <c r="AD19">
        <f t="shared" si="9"/>
        <v>1</v>
      </c>
      <c r="AE19">
        <f t="shared" si="10"/>
        <v>2</v>
      </c>
      <c r="AF19">
        <f t="shared" si="11"/>
        <v>2</v>
      </c>
    </row>
    <row r="20" spans="1:34">
      <c r="A20" s="17" t="s">
        <v>14</v>
      </c>
      <c r="B20" s="46" t="s">
        <v>26</v>
      </c>
      <c r="C20" s="46" t="s">
        <v>26</v>
      </c>
      <c r="D20" s="46" t="s">
        <v>26</v>
      </c>
      <c r="E20" s="46" t="s">
        <v>26</v>
      </c>
      <c r="F20" s="46" t="s">
        <v>26</v>
      </c>
      <c r="G20" s="46" t="s">
        <v>26</v>
      </c>
      <c r="H20" s="46" t="s">
        <v>26</v>
      </c>
      <c r="I20" s="46" t="s">
        <v>26</v>
      </c>
      <c r="J20" s="17"/>
      <c r="K20" s="17"/>
      <c r="L20" s="17"/>
      <c r="O20" t="s">
        <v>26</v>
      </c>
      <c r="P20" s="57"/>
      <c r="Q20" t="s">
        <v>14</v>
      </c>
      <c r="R20">
        <f t="shared" si="2"/>
        <v>0</v>
      </c>
      <c r="S20">
        <f t="shared" si="12"/>
        <v>0</v>
      </c>
      <c r="T20">
        <f t="shared" si="3"/>
        <v>3</v>
      </c>
      <c r="U20">
        <f t="shared" si="1"/>
        <v>3</v>
      </c>
      <c r="V20">
        <f t="shared" si="4"/>
        <v>1</v>
      </c>
      <c r="W20">
        <f t="shared" si="5"/>
        <v>0</v>
      </c>
      <c r="X20">
        <f t="shared" si="6"/>
        <v>0</v>
      </c>
      <c r="Y20" s="1">
        <f t="shared" si="7"/>
        <v>0</v>
      </c>
      <c r="Z20" s="1">
        <f t="shared" si="13"/>
        <v>720000</v>
      </c>
      <c r="AA20" s="1">
        <f t="shared" si="8"/>
        <v>6691.666666666667</v>
      </c>
      <c r="AC20">
        <v>4</v>
      </c>
      <c r="AD20">
        <f t="shared" si="9"/>
        <v>1</v>
      </c>
      <c r="AE20">
        <f t="shared" si="10"/>
        <v>3</v>
      </c>
      <c r="AF20">
        <f t="shared" si="11"/>
        <v>3</v>
      </c>
    </row>
    <row r="21" spans="1:34">
      <c r="A21" s="17" t="s">
        <v>15</v>
      </c>
      <c r="B21" s="46" t="s">
        <v>26</v>
      </c>
      <c r="C21" s="46" t="s">
        <v>26</v>
      </c>
      <c r="D21" s="46" t="s">
        <v>26</v>
      </c>
      <c r="E21" s="46" t="s">
        <v>26</v>
      </c>
      <c r="F21" s="46" t="s">
        <v>26</v>
      </c>
      <c r="G21" s="46" t="s">
        <v>26</v>
      </c>
      <c r="H21" s="46" t="s">
        <v>26</v>
      </c>
      <c r="I21" s="46" t="s">
        <v>26</v>
      </c>
      <c r="J21" s="17"/>
      <c r="K21" s="17"/>
      <c r="L21" s="17"/>
      <c r="P21" s="57"/>
      <c r="Q21" t="s">
        <v>15</v>
      </c>
      <c r="R21">
        <f t="shared" si="2"/>
        <v>0</v>
      </c>
      <c r="S21">
        <f t="shared" si="12"/>
        <v>0</v>
      </c>
      <c r="T21">
        <f t="shared" si="3"/>
        <v>4</v>
      </c>
      <c r="U21">
        <f t="shared" si="1"/>
        <v>4</v>
      </c>
      <c r="V21">
        <f t="shared" si="4"/>
        <v>1</v>
      </c>
      <c r="W21">
        <f t="shared" si="5"/>
        <v>0</v>
      </c>
      <c r="X21">
        <f t="shared" si="6"/>
        <v>0</v>
      </c>
      <c r="Y21" s="1">
        <f t="shared" si="7"/>
        <v>0</v>
      </c>
      <c r="Z21" s="1">
        <f t="shared" si="13"/>
        <v>720000</v>
      </c>
      <c r="AA21" s="1">
        <f t="shared" si="8"/>
        <v>6691.666666666667</v>
      </c>
      <c r="AC21">
        <v>5</v>
      </c>
      <c r="AD21">
        <f t="shared" si="9"/>
        <v>1</v>
      </c>
      <c r="AE21">
        <f t="shared" si="10"/>
        <v>4</v>
      </c>
      <c r="AF21">
        <f t="shared" si="11"/>
        <v>4</v>
      </c>
    </row>
    <row r="22" spans="1:34">
      <c r="A22" s="17" t="s">
        <v>16</v>
      </c>
      <c r="B22" s="46" t="s">
        <v>26</v>
      </c>
      <c r="C22" s="46" t="s">
        <v>26</v>
      </c>
      <c r="D22" s="46" t="s">
        <v>26</v>
      </c>
      <c r="E22" s="46" t="s">
        <v>26</v>
      </c>
      <c r="F22" s="46" t="s">
        <v>26</v>
      </c>
      <c r="G22" s="46" t="s">
        <v>26</v>
      </c>
      <c r="H22" s="46" t="s">
        <v>26</v>
      </c>
      <c r="I22" s="46" t="s">
        <v>26</v>
      </c>
      <c r="J22" s="17"/>
      <c r="K22" s="17"/>
      <c r="L22" s="17"/>
      <c r="P22" s="57"/>
      <c r="Q22" t="s">
        <v>16</v>
      </c>
      <c r="R22">
        <f t="shared" si="2"/>
        <v>0</v>
      </c>
      <c r="S22">
        <f t="shared" si="12"/>
        <v>0</v>
      </c>
      <c r="T22">
        <f t="shared" si="3"/>
        <v>5</v>
      </c>
      <c r="U22">
        <f t="shared" si="1"/>
        <v>5</v>
      </c>
      <c r="V22">
        <f t="shared" si="4"/>
        <v>1</v>
      </c>
      <c r="W22">
        <f t="shared" si="5"/>
        <v>0</v>
      </c>
      <c r="X22">
        <f t="shared" si="6"/>
        <v>0</v>
      </c>
      <c r="Y22" s="1">
        <f t="shared" si="7"/>
        <v>0</v>
      </c>
      <c r="Z22" s="1">
        <f t="shared" si="13"/>
        <v>720000</v>
      </c>
      <c r="AA22" s="1">
        <f t="shared" si="8"/>
        <v>6691.666666666667</v>
      </c>
      <c r="AC22">
        <v>6</v>
      </c>
      <c r="AD22">
        <f t="shared" si="9"/>
        <v>1</v>
      </c>
      <c r="AE22">
        <f t="shared" si="10"/>
        <v>5</v>
      </c>
      <c r="AF22">
        <f t="shared" si="11"/>
        <v>5</v>
      </c>
    </row>
    <row r="23" spans="1:34">
      <c r="A23" s="17" t="s">
        <v>17</v>
      </c>
      <c r="B23" s="46" t="s">
        <v>26</v>
      </c>
      <c r="C23" s="46" t="s">
        <v>26</v>
      </c>
      <c r="D23" s="46" t="s">
        <v>26</v>
      </c>
      <c r="E23" s="46" t="s">
        <v>26</v>
      </c>
      <c r="F23" s="46" t="s">
        <v>26</v>
      </c>
      <c r="G23" s="46" t="s">
        <v>26</v>
      </c>
      <c r="H23" s="46" t="s">
        <v>26</v>
      </c>
      <c r="I23" s="46" t="s">
        <v>26</v>
      </c>
      <c r="J23" s="17"/>
      <c r="K23" s="17"/>
      <c r="L23" s="17"/>
      <c r="O23">
        <v>1</v>
      </c>
      <c r="P23" s="57"/>
      <c r="Q23" t="s">
        <v>17</v>
      </c>
      <c r="R23">
        <f t="shared" si="2"/>
        <v>0</v>
      </c>
      <c r="S23">
        <f t="shared" si="12"/>
        <v>0</v>
      </c>
      <c r="T23">
        <f t="shared" si="3"/>
        <v>6</v>
      </c>
      <c r="U23">
        <f t="shared" si="1"/>
        <v>6</v>
      </c>
      <c r="V23">
        <f t="shared" si="4"/>
        <v>1</v>
      </c>
      <c r="W23">
        <f t="shared" si="5"/>
        <v>0</v>
      </c>
      <c r="X23">
        <f t="shared" si="6"/>
        <v>0</v>
      </c>
      <c r="Y23" s="1">
        <f t="shared" si="7"/>
        <v>0</v>
      </c>
      <c r="Z23" s="1">
        <f t="shared" si="13"/>
        <v>720000</v>
      </c>
      <c r="AA23" s="1">
        <f t="shared" si="8"/>
        <v>6691.666666666667</v>
      </c>
      <c r="AC23">
        <v>7</v>
      </c>
      <c r="AD23">
        <f t="shared" si="9"/>
        <v>1</v>
      </c>
      <c r="AE23">
        <f t="shared" si="10"/>
        <v>6</v>
      </c>
      <c r="AF23">
        <f t="shared" si="11"/>
        <v>6</v>
      </c>
    </row>
    <row r="24" spans="1:34">
      <c r="A24" s="17" t="s">
        <v>18</v>
      </c>
      <c r="B24" s="46" t="s">
        <v>26</v>
      </c>
      <c r="C24" s="46" t="s">
        <v>26</v>
      </c>
      <c r="D24" s="46" t="s">
        <v>26</v>
      </c>
      <c r="E24" s="46" t="s">
        <v>26</v>
      </c>
      <c r="F24" s="46" t="s">
        <v>26</v>
      </c>
      <c r="G24" s="46" t="s">
        <v>26</v>
      </c>
      <c r="H24" s="46" t="s">
        <v>26</v>
      </c>
      <c r="I24" s="46" t="s">
        <v>26</v>
      </c>
      <c r="J24" s="17"/>
      <c r="K24" s="17"/>
      <c r="L24" s="17"/>
      <c r="O24">
        <v>2</v>
      </c>
      <c r="P24" s="57"/>
      <c r="Q24" t="s">
        <v>18</v>
      </c>
      <c r="R24">
        <f t="shared" si="2"/>
        <v>0</v>
      </c>
      <c r="S24">
        <f t="shared" si="12"/>
        <v>0</v>
      </c>
      <c r="T24">
        <f t="shared" si="3"/>
        <v>7</v>
      </c>
      <c r="U24">
        <f t="shared" si="1"/>
        <v>7</v>
      </c>
      <c r="V24">
        <f t="shared" si="4"/>
        <v>1</v>
      </c>
      <c r="W24">
        <f t="shared" si="5"/>
        <v>0</v>
      </c>
      <c r="X24">
        <f t="shared" si="6"/>
        <v>0</v>
      </c>
      <c r="Y24" s="1">
        <f t="shared" si="7"/>
        <v>0</v>
      </c>
      <c r="Z24" s="1">
        <f t="shared" si="13"/>
        <v>720000</v>
      </c>
      <c r="AA24" s="1">
        <f t="shared" si="8"/>
        <v>6691.666666666667</v>
      </c>
      <c r="AC24">
        <v>8</v>
      </c>
      <c r="AD24">
        <f t="shared" si="9"/>
        <v>1</v>
      </c>
      <c r="AE24">
        <f t="shared" si="10"/>
        <v>7</v>
      </c>
      <c r="AF24">
        <f t="shared" si="11"/>
        <v>7</v>
      </c>
    </row>
    <row r="25" spans="1:34">
      <c r="A25" s="17" t="s">
        <v>19</v>
      </c>
      <c r="B25" s="46" t="s">
        <v>26</v>
      </c>
      <c r="C25" s="46" t="s">
        <v>26</v>
      </c>
      <c r="D25" s="46" t="s">
        <v>26</v>
      </c>
      <c r="E25" s="46" t="s">
        <v>26</v>
      </c>
      <c r="F25" s="46" t="s">
        <v>26</v>
      </c>
      <c r="G25" s="46" t="s">
        <v>26</v>
      </c>
      <c r="H25" s="46" t="s">
        <v>26</v>
      </c>
      <c r="I25" s="46" t="s">
        <v>26</v>
      </c>
      <c r="J25" s="17"/>
      <c r="K25" s="17"/>
      <c r="L25" s="17"/>
      <c r="O25">
        <v>3</v>
      </c>
      <c r="P25" s="57"/>
      <c r="Q25" t="s">
        <v>19</v>
      </c>
      <c r="R25">
        <f t="shared" si="2"/>
        <v>0</v>
      </c>
      <c r="S25">
        <f t="shared" si="12"/>
        <v>0</v>
      </c>
      <c r="T25">
        <f t="shared" si="3"/>
        <v>8</v>
      </c>
      <c r="U25">
        <f t="shared" si="1"/>
        <v>8</v>
      </c>
      <c r="V25">
        <f t="shared" si="4"/>
        <v>1</v>
      </c>
      <c r="W25">
        <f t="shared" si="5"/>
        <v>0</v>
      </c>
      <c r="X25">
        <f t="shared" si="6"/>
        <v>0</v>
      </c>
      <c r="Y25" s="1">
        <f t="shared" si="7"/>
        <v>0</v>
      </c>
      <c r="Z25" s="1">
        <f t="shared" si="13"/>
        <v>720000</v>
      </c>
      <c r="AA25" s="1">
        <f t="shared" si="8"/>
        <v>6691.666666666667</v>
      </c>
      <c r="AC25">
        <v>9</v>
      </c>
      <c r="AD25">
        <f t="shared" si="9"/>
        <v>1</v>
      </c>
      <c r="AE25">
        <f t="shared" si="10"/>
        <v>8</v>
      </c>
      <c r="AF25">
        <f t="shared" si="11"/>
        <v>8</v>
      </c>
    </row>
    <row r="26" spans="1:34">
      <c r="A26" s="17" t="s">
        <v>20</v>
      </c>
      <c r="B26" s="46" t="s">
        <v>26</v>
      </c>
      <c r="C26" s="46" t="s">
        <v>26</v>
      </c>
      <c r="D26" s="46" t="s">
        <v>26</v>
      </c>
      <c r="E26" s="46" t="s">
        <v>26</v>
      </c>
      <c r="F26" s="46" t="s">
        <v>26</v>
      </c>
      <c r="G26" s="46" t="s">
        <v>26</v>
      </c>
      <c r="H26" s="46" t="s">
        <v>26</v>
      </c>
      <c r="I26" s="46" t="s">
        <v>26</v>
      </c>
      <c r="J26" s="17"/>
      <c r="K26" s="17"/>
      <c r="L26" s="17"/>
      <c r="O26">
        <v>4</v>
      </c>
      <c r="P26" s="57"/>
      <c r="Q26" t="s">
        <v>20</v>
      </c>
      <c r="R26">
        <f t="shared" si="2"/>
        <v>0</v>
      </c>
      <c r="S26">
        <f t="shared" si="12"/>
        <v>0</v>
      </c>
      <c r="T26">
        <f t="shared" si="3"/>
        <v>9</v>
      </c>
      <c r="U26">
        <f t="shared" si="1"/>
        <v>9</v>
      </c>
      <c r="V26">
        <f t="shared" si="4"/>
        <v>1</v>
      </c>
      <c r="W26">
        <f t="shared" si="5"/>
        <v>0</v>
      </c>
      <c r="X26">
        <f t="shared" si="6"/>
        <v>0</v>
      </c>
      <c r="Y26" s="1">
        <f t="shared" si="7"/>
        <v>0</v>
      </c>
      <c r="Z26" s="1">
        <f t="shared" si="13"/>
        <v>720000</v>
      </c>
      <c r="AA26" s="1">
        <f t="shared" si="8"/>
        <v>6691.666666666667</v>
      </c>
      <c r="AC26">
        <v>10</v>
      </c>
      <c r="AD26">
        <f t="shared" si="9"/>
        <v>1</v>
      </c>
      <c r="AE26">
        <f t="shared" si="10"/>
        <v>9</v>
      </c>
      <c r="AF26">
        <f t="shared" si="11"/>
        <v>9</v>
      </c>
    </row>
    <row r="27" spans="1:34">
      <c r="A27" s="17" t="s">
        <v>21</v>
      </c>
      <c r="B27" s="46" t="s">
        <v>26</v>
      </c>
      <c r="C27" s="46" t="s">
        <v>26</v>
      </c>
      <c r="D27" s="46" t="s">
        <v>25</v>
      </c>
      <c r="E27" s="46" t="s">
        <v>25</v>
      </c>
      <c r="F27" s="46" t="s">
        <v>25</v>
      </c>
      <c r="G27" s="46" t="s">
        <v>25</v>
      </c>
      <c r="H27" s="46" t="s">
        <v>26</v>
      </c>
      <c r="I27" s="46" t="s">
        <v>26</v>
      </c>
      <c r="J27" s="17"/>
      <c r="K27" s="17"/>
      <c r="L27" s="17"/>
      <c r="O27">
        <v>5</v>
      </c>
      <c r="P27" s="57"/>
      <c r="Q27" t="s">
        <v>21</v>
      </c>
      <c r="R27">
        <f t="shared" si="2"/>
        <v>0</v>
      </c>
      <c r="S27">
        <f t="shared" si="12"/>
        <v>0</v>
      </c>
      <c r="T27">
        <f t="shared" si="3"/>
        <v>10</v>
      </c>
      <c r="U27">
        <f t="shared" si="1"/>
        <v>10</v>
      </c>
      <c r="V27">
        <f t="shared" si="4"/>
        <v>1</v>
      </c>
      <c r="W27">
        <f t="shared" si="5"/>
        <v>0</v>
      </c>
      <c r="X27">
        <f t="shared" si="6"/>
        <v>0</v>
      </c>
      <c r="Y27" s="1">
        <f t="shared" si="7"/>
        <v>0</v>
      </c>
      <c r="Z27" s="1">
        <f t="shared" si="13"/>
        <v>720000</v>
      </c>
      <c r="AA27" s="1">
        <f t="shared" si="8"/>
        <v>6691.666666666667</v>
      </c>
      <c r="AC27">
        <v>11</v>
      </c>
      <c r="AD27">
        <f t="shared" si="9"/>
        <v>1</v>
      </c>
      <c r="AE27">
        <f t="shared" si="10"/>
        <v>10</v>
      </c>
      <c r="AF27">
        <f t="shared" si="11"/>
        <v>10</v>
      </c>
    </row>
    <row r="28" spans="1:34">
      <c r="A28" s="17" t="s">
        <v>22</v>
      </c>
      <c r="B28" s="47" t="s">
        <v>26</v>
      </c>
      <c r="C28" s="47" t="s">
        <v>25</v>
      </c>
      <c r="D28" s="47" t="s">
        <v>25</v>
      </c>
      <c r="E28" s="47" t="s">
        <v>25</v>
      </c>
      <c r="F28" s="47" t="s">
        <v>25</v>
      </c>
      <c r="G28" s="47" t="s">
        <v>25</v>
      </c>
      <c r="H28" s="47" t="s">
        <v>26</v>
      </c>
      <c r="I28" s="47" t="s">
        <v>26</v>
      </c>
      <c r="J28" s="17"/>
      <c r="K28" s="17"/>
      <c r="L28" s="17"/>
      <c r="O28">
        <v>6</v>
      </c>
      <c r="P28" s="57"/>
      <c r="Q28" t="s">
        <v>22</v>
      </c>
      <c r="R28">
        <f t="shared" si="2"/>
        <v>0</v>
      </c>
      <c r="S28">
        <f t="shared" si="12"/>
        <v>0</v>
      </c>
      <c r="T28">
        <f t="shared" si="3"/>
        <v>11</v>
      </c>
      <c r="U28">
        <f t="shared" si="1"/>
        <v>11</v>
      </c>
      <c r="V28">
        <f t="shared" si="4"/>
        <v>1</v>
      </c>
      <c r="W28">
        <f t="shared" si="5"/>
        <v>0</v>
      </c>
      <c r="X28">
        <f t="shared" si="6"/>
        <v>0</v>
      </c>
      <c r="Y28" s="1">
        <f t="shared" si="7"/>
        <v>0</v>
      </c>
      <c r="Z28" s="1">
        <f t="shared" si="13"/>
        <v>720000</v>
      </c>
      <c r="AA28" s="1">
        <f t="shared" si="8"/>
        <v>6691.666666666667</v>
      </c>
      <c r="AC28">
        <v>12</v>
      </c>
      <c r="AD28">
        <f t="shared" si="9"/>
        <v>1</v>
      </c>
      <c r="AE28">
        <f t="shared" si="10"/>
        <v>11</v>
      </c>
      <c r="AF28">
        <f t="shared" si="11"/>
        <v>11</v>
      </c>
    </row>
    <row r="29" spans="1:34" ht="19.5" customHeight="1">
      <c r="A29" s="73" t="str">
        <f>IF(AF15&gt;11,"!Увага, Ви вказали відстрочку погашення капіталу більшою за максимально можливі 11 місяців!","")</f>
        <v/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O29">
        <v>7</v>
      </c>
      <c r="P29" s="57">
        <v>2015</v>
      </c>
      <c r="Q29" t="s">
        <v>11</v>
      </c>
      <c r="R29">
        <v>0</v>
      </c>
      <c r="S29">
        <f t="shared" si="12"/>
        <v>0</v>
      </c>
      <c r="T29">
        <f t="shared" si="3"/>
        <v>12</v>
      </c>
      <c r="U29">
        <f t="shared" si="1"/>
        <v>12</v>
      </c>
      <c r="V29">
        <f t="shared" si="4"/>
        <v>1</v>
      </c>
      <c r="W29">
        <f t="shared" ref="W29:W40" si="14">IF(C17="Ні",0,IF(C17="Так",1,1001))</f>
        <v>1</v>
      </c>
      <c r="X29">
        <f t="shared" si="6"/>
        <v>1</v>
      </c>
      <c r="Y29" s="1">
        <f t="shared" si="7"/>
        <v>240000</v>
      </c>
      <c r="Z29" s="1">
        <f t="shared" si="13"/>
        <v>480000</v>
      </c>
      <c r="AA29" s="1">
        <f t="shared" si="8"/>
        <v>6691.666666666667</v>
      </c>
      <c r="AC29">
        <v>13</v>
      </c>
      <c r="AD29">
        <f>IF(AND(C17="НІ",AC29&lt;=$AC$13,AC29&gt;$AC$12),1,0)</f>
        <v>0</v>
      </c>
      <c r="AE29">
        <f t="shared" si="10"/>
        <v>0</v>
      </c>
      <c r="AF29">
        <f t="shared" si="11"/>
        <v>0</v>
      </c>
    </row>
    <row r="30" spans="1:34" ht="24" customHeight="1">
      <c r="A30" s="39" t="s">
        <v>45</v>
      </c>
      <c r="B30" s="30"/>
      <c r="C30" s="30"/>
      <c r="D30" s="30"/>
      <c r="E30" s="30"/>
      <c r="F30" s="30"/>
      <c r="G30" s="30"/>
      <c r="H30" s="30"/>
      <c r="I30" s="30"/>
      <c r="J30" s="17"/>
      <c r="K30" s="17"/>
      <c r="L30" s="17"/>
      <c r="O30">
        <v>8</v>
      </c>
      <c r="P30" s="57"/>
      <c r="Q30" t="s">
        <v>12</v>
      </c>
      <c r="R30">
        <v>0</v>
      </c>
      <c r="S30">
        <f t="shared" si="12"/>
        <v>0</v>
      </c>
      <c r="T30">
        <f t="shared" si="3"/>
        <v>13</v>
      </c>
      <c r="U30">
        <f t="shared" si="1"/>
        <v>13</v>
      </c>
      <c r="V30">
        <f t="shared" si="4"/>
        <v>1</v>
      </c>
      <c r="W30">
        <f t="shared" si="14"/>
        <v>0</v>
      </c>
      <c r="X30">
        <f t="shared" si="6"/>
        <v>0</v>
      </c>
      <c r="Y30" s="1">
        <f t="shared" si="7"/>
        <v>0</v>
      </c>
      <c r="Z30" s="1">
        <f t="shared" si="13"/>
        <v>480000</v>
      </c>
      <c r="AA30" s="1">
        <f t="shared" si="8"/>
        <v>4461.1111111111113</v>
      </c>
      <c r="AC30">
        <v>14</v>
      </c>
      <c r="AD30">
        <f t="shared" ref="AD30:AD40" si="15">IF(AND(C18="НІ",AC30&lt;=$AC$13,AC30&gt;$AC$12),1,0)</f>
        <v>1</v>
      </c>
      <c r="AE30">
        <f t="shared" si="10"/>
        <v>1</v>
      </c>
      <c r="AF30">
        <f t="shared" si="11"/>
        <v>1</v>
      </c>
    </row>
    <row r="31" spans="1:34">
      <c r="A31" s="70">
        <f>+B16</f>
        <v>2020</v>
      </c>
      <c r="B31" s="71"/>
      <c r="C31" s="72"/>
      <c r="D31" s="70">
        <f>+C16</f>
        <v>2021</v>
      </c>
      <c r="E31" s="71"/>
      <c r="F31" s="72"/>
      <c r="G31" s="70">
        <f>+D16</f>
        <v>2022</v>
      </c>
      <c r="H31" s="71"/>
      <c r="I31" s="72"/>
      <c r="J31" s="70">
        <f>+E16</f>
        <v>2023</v>
      </c>
      <c r="K31" s="71"/>
      <c r="L31" s="72"/>
      <c r="O31">
        <v>9</v>
      </c>
      <c r="P31" s="57"/>
      <c r="Q31" t="s">
        <v>13</v>
      </c>
      <c r="R31">
        <v>0</v>
      </c>
      <c r="S31">
        <f t="shared" si="12"/>
        <v>0</v>
      </c>
      <c r="T31">
        <f t="shared" si="3"/>
        <v>14</v>
      </c>
      <c r="U31">
        <f t="shared" si="1"/>
        <v>14</v>
      </c>
      <c r="V31">
        <f t="shared" si="4"/>
        <v>1</v>
      </c>
      <c r="W31">
        <f t="shared" si="14"/>
        <v>0</v>
      </c>
      <c r="X31">
        <f t="shared" si="6"/>
        <v>0</v>
      </c>
      <c r="Y31" s="1">
        <f t="shared" si="7"/>
        <v>0</v>
      </c>
      <c r="Z31" s="1">
        <f t="shared" si="13"/>
        <v>480000</v>
      </c>
      <c r="AA31" s="1">
        <f t="shared" si="8"/>
        <v>4461.1111111111113</v>
      </c>
      <c r="AC31">
        <v>15</v>
      </c>
      <c r="AD31">
        <f t="shared" si="15"/>
        <v>1</v>
      </c>
      <c r="AE31">
        <f t="shared" si="10"/>
        <v>2</v>
      </c>
      <c r="AF31">
        <f t="shared" si="11"/>
        <v>2</v>
      </c>
      <c r="AH31" s="14"/>
    </row>
    <row r="32" spans="1:34">
      <c r="A32" s="26" t="s">
        <v>8</v>
      </c>
      <c r="B32" s="26" t="s">
        <v>9</v>
      </c>
      <c r="C32" s="26" t="s">
        <v>10</v>
      </c>
      <c r="D32" s="26" t="s">
        <v>8</v>
      </c>
      <c r="E32" s="26" t="s">
        <v>9</v>
      </c>
      <c r="F32" s="26" t="s">
        <v>10</v>
      </c>
      <c r="G32" s="26" t="s">
        <v>8</v>
      </c>
      <c r="H32" s="26" t="s">
        <v>9</v>
      </c>
      <c r="I32" s="26" t="s">
        <v>10</v>
      </c>
      <c r="J32" s="26" t="s">
        <v>8</v>
      </c>
      <c r="K32" s="26" t="s">
        <v>9</v>
      </c>
      <c r="L32" s="26" t="s">
        <v>10</v>
      </c>
      <c r="O32">
        <v>10</v>
      </c>
      <c r="P32" s="57"/>
      <c r="Q32" t="s">
        <v>14</v>
      </c>
      <c r="R32">
        <v>0</v>
      </c>
      <c r="S32">
        <f t="shared" si="12"/>
        <v>0</v>
      </c>
      <c r="T32">
        <f t="shared" si="3"/>
        <v>15</v>
      </c>
      <c r="U32">
        <f t="shared" si="1"/>
        <v>15</v>
      </c>
      <c r="V32">
        <f t="shared" si="4"/>
        <v>1</v>
      </c>
      <c r="W32">
        <f t="shared" si="14"/>
        <v>0</v>
      </c>
      <c r="X32">
        <f t="shared" si="6"/>
        <v>0</v>
      </c>
      <c r="Y32" s="1">
        <f t="shared" si="7"/>
        <v>0</v>
      </c>
      <c r="Z32" s="1">
        <f t="shared" si="13"/>
        <v>480000</v>
      </c>
      <c r="AA32" s="1">
        <f t="shared" si="8"/>
        <v>4461.1111111111113</v>
      </c>
      <c r="AC32">
        <v>16</v>
      </c>
      <c r="AD32">
        <f t="shared" si="15"/>
        <v>1</v>
      </c>
      <c r="AE32">
        <f t="shared" si="10"/>
        <v>3</v>
      </c>
      <c r="AF32">
        <f t="shared" si="11"/>
        <v>3</v>
      </c>
    </row>
    <row r="33" spans="1:34">
      <c r="A33" s="27" t="s">
        <v>11</v>
      </c>
      <c r="B33" s="12">
        <f t="shared" ref="B33:B44" si="16">IF(V17=0,-0.0000000000001,Y17)</f>
        <v>-1E-13</v>
      </c>
      <c r="C33" s="10">
        <f t="shared" ref="C33:C44" si="17">IF(V17=0,-0.0000000000001,AA17)</f>
        <v>-1E-13</v>
      </c>
      <c r="D33" s="27" t="s">
        <v>11</v>
      </c>
      <c r="E33" s="12">
        <f t="shared" ref="E33:E44" si="18">IF(V29=0,-0.0000000000001,Y29)</f>
        <v>240000</v>
      </c>
      <c r="F33" s="10">
        <f t="shared" ref="F33:F44" si="19">IF(V29=0,-0.0000000000001,AA29)</f>
        <v>6691.666666666667</v>
      </c>
      <c r="G33" s="27" t="s">
        <v>11</v>
      </c>
      <c r="H33" s="12">
        <f t="shared" ref="H33:H44" si="20">IF(V41=0,-0.0000000000001,Y41)</f>
        <v>240000</v>
      </c>
      <c r="I33" s="10">
        <f t="shared" ref="I33:I44" si="21">IF(V41=0,-0.0000000000001,AA41)</f>
        <v>2230.5555555555557</v>
      </c>
      <c r="J33" s="27" t="s">
        <v>11</v>
      </c>
      <c r="K33" s="12">
        <f t="shared" ref="K33:K41" si="22">IF(V53=0,-0.0000000000001,Y53)</f>
        <v>-1E-13</v>
      </c>
      <c r="L33" s="10">
        <f t="shared" ref="L33:L41" si="23">IF(V53=0,-0.0000000000001,AA53)</f>
        <v>-1E-13</v>
      </c>
      <c r="O33">
        <v>11</v>
      </c>
      <c r="P33" s="57"/>
      <c r="Q33" t="s">
        <v>15</v>
      </c>
      <c r="R33">
        <v>0</v>
      </c>
      <c r="S33">
        <f t="shared" si="12"/>
        <v>0</v>
      </c>
      <c r="T33">
        <f t="shared" si="3"/>
        <v>16</v>
      </c>
      <c r="U33">
        <f t="shared" si="1"/>
        <v>16</v>
      </c>
      <c r="V33">
        <f t="shared" si="4"/>
        <v>1</v>
      </c>
      <c r="W33">
        <f t="shared" si="14"/>
        <v>0</v>
      </c>
      <c r="X33">
        <f t="shared" si="6"/>
        <v>0</v>
      </c>
      <c r="Y33" s="1">
        <f t="shared" si="7"/>
        <v>0</v>
      </c>
      <c r="Z33" s="1">
        <f t="shared" si="13"/>
        <v>480000</v>
      </c>
      <c r="AA33" s="1">
        <f t="shared" si="8"/>
        <v>4461.1111111111113</v>
      </c>
      <c r="AC33">
        <v>17</v>
      </c>
      <c r="AD33">
        <f t="shared" si="15"/>
        <v>1</v>
      </c>
      <c r="AE33">
        <f t="shared" si="10"/>
        <v>4</v>
      </c>
      <c r="AF33">
        <f t="shared" si="11"/>
        <v>4</v>
      </c>
    </row>
    <row r="34" spans="1:34">
      <c r="A34" s="28" t="s">
        <v>12</v>
      </c>
      <c r="B34" s="13">
        <f t="shared" si="16"/>
        <v>0</v>
      </c>
      <c r="C34" s="11">
        <f t="shared" si="17"/>
        <v>6691.666666666667</v>
      </c>
      <c r="D34" s="28" t="s">
        <v>12</v>
      </c>
      <c r="E34" s="13">
        <f t="shared" si="18"/>
        <v>0</v>
      </c>
      <c r="F34" s="11">
        <f t="shared" si="19"/>
        <v>4461.1111111111113</v>
      </c>
      <c r="G34" s="28" t="s">
        <v>12</v>
      </c>
      <c r="H34" s="13">
        <f t="shared" si="20"/>
        <v>-1E-13</v>
      </c>
      <c r="I34" s="11">
        <f t="shared" si="21"/>
        <v>-1E-13</v>
      </c>
      <c r="J34" s="28" t="s">
        <v>12</v>
      </c>
      <c r="K34" s="13">
        <f t="shared" si="22"/>
        <v>-1E-13</v>
      </c>
      <c r="L34" s="11">
        <f t="shared" si="23"/>
        <v>-1E-13</v>
      </c>
      <c r="O34">
        <v>12</v>
      </c>
      <c r="P34" s="57"/>
      <c r="Q34" t="s">
        <v>16</v>
      </c>
      <c r="R34">
        <v>0</v>
      </c>
      <c r="S34">
        <f t="shared" si="12"/>
        <v>0</v>
      </c>
      <c r="T34">
        <f t="shared" si="3"/>
        <v>17</v>
      </c>
      <c r="U34">
        <f t="shared" si="1"/>
        <v>17</v>
      </c>
      <c r="V34">
        <f t="shared" si="4"/>
        <v>1</v>
      </c>
      <c r="W34">
        <f t="shared" si="14"/>
        <v>0</v>
      </c>
      <c r="X34">
        <f t="shared" si="6"/>
        <v>0</v>
      </c>
      <c r="Y34" s="1">
        <f t="shared" si="7"/>
        <v>0</v>
      </c>
      <c r="Z34" s="1">
        <f t="shared" si="13"/>
        <v>480000</v>
      </c>
      <c r="AA34" s="1">
        <f t="shared" si="8"/>
        <v>4461.1111111111113</v>
      </c>
      <c r="AC34">
        <v>18</v>
      </c>
      <c r="AD34">
        <f t="shared" si="15"/>
        <v>1</v>
      </c>
      <c r="AE34">
        <f t="shared" si="10"/>
        <v>5</v>
      </c>
      <c r="AF34">
        <f t="shared" si="11"/>
        <v>5</v>
      </c>
    </row>
    <row r="35" spans="1:34">
      <c r="A35" s="28" t="s">
        <v>13</v>
      </c>
      <c r="B35" s="13">
        <f t="shared" si="16"/>
        <v>0</v>
      </c>
      <c r="C35" s="11">
        <f t="shared" si="17"/>
        <v>6691.666666666667</v>
      </c>
      <c r="D35" s="28" t="s">
        <v>13</v>
      </c>
      <c r="E35" s="13">
        <f t="shared" si="18"/>
        <v>0</v>
      </c>
      <c r="F35" s="11">
        <f t="shared" si="19"/>
        <v>4461.1111111111113</v>
      </c>
      <c r="G35" s="28" t="s">
        <v>13</v>
      </c>
      <c r="H35" s="13">
        <f t="shared" si="20"/>
        <v>-1E-13</v>
      </c>
      <c r="I35" s="11">
        <f t="shared" si="21"/>
        <v>-1E-13</v>
      </c>
      <c r="J35" s="28" t="s">
        <v>13</v>
      </c>
      <c r="K35" s="13">
        <f t="shared" si="22"/>
        <v>-1E-13</v>
      </c>
      <c r="L35" s="11">
        <f t="shared" si="23"/>
        <v>-1E-13</v>
      </c>
      <c r="O35">
        <v>13</v>
      </c>
      <c r="P35" s="57"/>
      <c r="Q35" t="s">
        <v>17</v>
      </c>
      <c r="R35">
        <v>0</v>
      </c>
      <c r="S35">
        <f t="shared" si="12"/>
        <v>0</v>
      </c>
      <c r="T35">
        <f t="shared" si="3"/>
        <v>18</v>
      </c>
      <c r="U35">
        <f t="shared" si="1"/>
        <v>18</v>
      </c>
      <c r="V35">
        <f t="shared" si="4"/>
        <v>1</v>
      </c>
      <c r="W35">
        <f t="shared" si="14"/>
        <v>0</v>
      </c>
      <c r="X35">
        <f t="shared" si="6"/>
        <v>0</v>
      </c>
      <c r="Y35" s="1">
        <f t="shared" si="7"/>
        <v>0</v>
      </c>
      <c r="Z35" s="1">
        <f t="shared" si="13"/>
        <v>480000</v>
      </c>
      <c r="AA35" s="1">
        <f t="shared" si="8"/>
        <v>4461.1111111111113</v>
      </c>
      <c r="AC35">
        <v>19</v>
      </c>
      <c r="AD35">
        <f t="shared" si="15"/>
        <v>1</v>
      </c>
      <c r="AE35">
        <f t="shared" si="10"/>
        <v>6</v>
      </c>
      <c r="AF35">
        <f t="shared" si="11"/>
        <v>6</v>
      </c>
      <c r="AH35" s="14"/>
    </row>
    <row r="36" spans="1:34">
      <c r="A36" s="28" t="s">
        <v>14</v>
      </c>
      <c r="B36" s="13">
        <f t="shared" si="16"/>
        <v>0</v>
      </c>
      <c r="C36" s="11">
        <f t="shared" si="17"/>
        <v>6691.666666666667</v>
      </c>
      <c r="D36" s="28" t="s">
        <v>14</v>
      </c>
      <c r="E36" s="13">
        <f t="shared" si="18"/>
        <v>0</v>
      </c>
      <c r="F36" s="11">
        <f t="shared" si="19"/>
        <v>4461.1111111111113</v>
      </c>
      <c r="G36" s="28" t="s">
        <v>14</v>
      </c>
      <c r="H36" s="13">
        <f t="shared" si="20"/>
        <v>-1E-13</v>
      </c>
      <c r="I36" s="11">
        <f t="shared" si="21"/>
        <v>-1E-13</v>
      </c>
      <c r="J36" s="28" t="s">
        <v>14</v>
      </c>
      <c r="K36" s="13">
        <f t="shared" si="22"/>
        <v>-1E-13</v>
      </c>
      <c r="L36" s="11">
        <f t="shared" si="23"/>
        <v>-1E-13</v>
      </c>
      <c r="O36">
        <v>14</v>
      </c>
      <c r="P36" s="57"/>
      <c r="Q36" t="s">
        <v>18</v>
      </c>
      <c r="R36">
        <v>0</v>
      </c>
      <c r="S36">
        <f t="shared" si="12"/>
        <v>0</v>
      </c>
      <c r="T36">
        <f t="shared" si="3"/>
        <v>19</v>
      </c>
      <c r="U36">
        <f t="shared" si="1"/>
        <v>19</v>
      </c>
      <c r="V36">
        <f t="shared" si="4"/>
        <v>1</v>
      </c>
      <c r="W36">
        <f t="shared" si="14"/>
        <v>0</v>
      </c>
      <c r="X36">
        <f t="shared" si="6"/>
        <v>0</v>
      </c>
      <c r="Y36" s="1">
        <f t="shared" si="7"/>
        <v>0</v>
      </c>
      <c r="Z36" s="1">
        <f t="shared" si="13"/>
        <v>480000</v>
      </c>
      <c r="AA36" s="1">
        <f t="shared" si="8"/>
        <v>4461.1111111111113</v>
      </c>
      <c r="AC36">
        <v>20</v>
      </c>
      <c r="AD36">
        <f t="shared" si="15"/>
        <v>1</v>
      </c>
      <c r="AE36">
        <f t="shared" si="10"/>
        <v>7</v>
      </c>
      <c r="AF36">
        <f t="shared" si="11"/>
        <v>7</v>
      </c>
      <c r="AH36" s="14"/>
    </row>
    <row r="37" spans="1:34">
      <c r="A37" s="28" t="s">
        <v>15</v>
      </c>
      <c r="B37" s="13">
        <f t="shared" si="16"/>
        <v>0</v>
      </c>
      <c r="C37" s="11">
        <f t="shared" si="17"/>
        <v>6691.666666666667</v>
      </c>
      <c r="D37" s="28" t="s">
        <v>15</v>
      </c>
      <c r="E37" s="13">
        <f t="shared" si="18"/>
        <v>0</v>
      </c>
      <c r="F37" s="11">
        <f t="shared" si="19"/>
        <v>4461.1111111111113</v>
      </c>
      <c r="G37" s="28" t="s">
        <v>15</v>
      </c>
      <c r="H37" s="13">
        <f t="shared" si="20"/>
        <v>-1E-13</v>
      </c>
      <c r="I37" s="11">
        <f t="shared" si="21"/>
        <v>-1E-13</v>
      </c>
      <c r="J37" s="28" t="s">
        <v>15</v>
      </c>
      <c r="K37" s="13">
        <f t="shared" si="22"/>
        <v>-1E-13</v>
      </c>
      <c r="L37" s="11">
        <f t="shared" si="23"/>
        <v>-1E-13</v>
      </c>
      <c r="O37">
        <v>15</v>
      </c>
      <c r="P37" s="57"/>
      <c r="Q37" t="s">
        <v>19</v>
      </c>
      <c r="R37">
        <v>0</v>
      </c>
      <c r="S37">
        <f t="shared" si="12"/>
        <v>0</v>
      </c>
      <c r="T37">
        <f t="shared" si="3"/>
        <v>20</v>
      </c>
      <c r="U37">
        <f t="shared" si="1"/>
        <v>20</v>
      </c>
      <c r="V37">
        <f t="shared" si="4"/>
        <v>1</v>
      </c>
      <c r="W37">
        <f t="shared" si="14"/>
        <v>0</v>
      </c>
      <c r="X37">
        <f t="shared" si="6"/>
        <v>0</v>
      </c>
      <c r="Y37" s="1">
        <f t="shared" si="7"/>
        <v>0</v>
      </c>
      <c r="Z37" s="1">
        <f t="shared" si="13"/>
        <v>480000</v>
      </c>
      <c r="AA37" s="1">
        <f t="shared" si="8"/>
        <v>4461.1111111111113</v>
      </c>
      <c r="AC37">
        <v>21</v>
      </c>
      <c r="AD37">
        <f t="shared" si="15"/>
        <v>1</v>
      </c>
      <c r="AE37">
        <f t="shared" si="10"/>
        <v>8</v>
      </c>
      <c r="AF37">
        <f t="shared" si="11"/>
        <v>8</v>
      </c>
      <c r="AH37" s="14"/>
    </row>
    <row r="38" spans="1:34">
      <c r="A38" s="28" t="s">
        <v>16</v>
      </c>
      <c r="B38" s="13">
        <f t="shared" si="16"/>
        <v>0</v>
      </c>
      <c r="C38" s="11">
        <f t="shared" si="17"/>
        <v>6691.666666666667</v>
      </c>
      <c r="D38" s="28" t="s">
        <v>16</v>
      </c>
      <c r="E38" s="13">
        <f t="shared" si="18"/>
        <v>0</v>
      </c>
      <c r="F38" s="11">
        <f t="shared" si="19"/>
        <v>4461.1111111111113</v>
      </c>
      <c r="G38" s="28" t="s">
        <v>16</v>
      </c>
      <c r="H38" s="13">
        <f t="shared" si="20"/>
        <v>-1E-13</v>
      </c>
      <c r="I38" s="11">
        <f t="shared" si="21"/>
        <v>-1E-13</v>
      </c>
      <c r="J38" s="28" t="s">
        <v>16</v>
      </c>
      <c r="K38" s="13">
        <f t="shared" si="22"/>
        <v>-1E-13</v>
      </c>
      <c r="L38" s="11">
        <f t="shared" si="23"/>
        <v>-1E-13</v>
      </c>
      <c r="O38">
        <v>16</v>
      </c>
      <c r="P38" s="57"/>
      <c r="Q38" t="s">
        <v>20</v>
      </c>
      <c r="R38">
        <v>0</v>
      </c>
      <c r="S38">
        <f t="shared" si="12"/>
        <v>0</v>
      </c>
      <c r="T38">
        <f t="shared" si="3"/>
        <v>21</v>
      </c>
      <c r="U38">
        <f t="shared" si="1"/>
        <v>21</v>
      </c>
      <c r="V38">
        <f t="shared" si="4"/>
        <v>1</v>
      </c>
      <c r="W38">
        <f t="shared" si="14"/>
        <v>0</v>
      </c>
      <c r="X38">
        <f t="shared" si="6"/>
        <v>0</v>
      </c>
      <c r="Y38" s="1">
        <f t="shared" si="7"/>
        <v>0</v>
      </c>
      <c r="Z38" s="1">
        <f t="shared" si="13"/>
        <v>480000</v>
      </c>
      <c r="AA38" s="1">
        <f t="shared" si="8"/>
        <v>4461.1111111111113</v>
      </c>
      <c r="AC38">
        <v>22</v>
      </c>
      <c r="AD38">
        <f t="shared" si="15"/>
        <v>1</v>
      </c>
      <c r="AE38">
        <f t="shared" si="10"/>
        <v>9</v>
      </c>
      <c r="AF38">
        <f t="shared" si="11"/>
        <v>9</v>
      </c>
      <c r="AH38" s="14"/>
    </row>
    <row r="39" spans="1:34">
      <c r="A39" s="28" t="s">
        <v>17</v>
      </c>
      <c r="B39" s="13">
        <f t="shared" si="16"/>
        <v>0</v>
      </c>
      <c r="C39" s="11">
        <f t="shared" si="17"/>
        <v>6691.666666666667</v>
      </c>
      <c r="D39" s="28" t="s">
        <v>17</v>
      </c>
      <c r="E39" s="13">
        <f t="shared" si="18"/>
        <v>0</v>
      </c>
      <c r="F39" s="11">
        <f t="shared" si="19"/>
        <v>4461.1111111111113</v>
      </c>
      <c r="G39" s="28" t="s">
        <v>17</v>
      </c>
      <c r="H39" s="13">
        <f t="shared" si="20"/>
        <v>-1E-13</v>
      </c>
      <c r="I39" s="11">
        <f t="shared" si="21"/>
        <v>-1E-13</v>
      </c>
      <c r="J39" s="28" t="s">
        <v>17</v>
      </c>
      <c r="K39" s="13">
        <f t="shared" si="22"/>
        <v>-1E-13</v>
      </c>
      <c r="L39" s="11">
        <f t="shared" si="23"/>
        <v>-1E-13</v>
      </c>
      <c r="O39">
        <v>17</v>
      </c>
      <c r="P39" s="57"/>
      <c r="Q39" t="s">
        <v>21</v>
      </c>
      <c r="R39">
        <v>0</v>
      </c>
      <c r="S39">
        <f t="shared" si="12"/>
        <v>0</v>
      </c>
      <c r="T39">
        <f t="shared" si="3"/>
        <v>22</v>
      </c>
      <c r="U39">
        <f t="shared" si="1"/>
        <v>22</v>
      </c>
      <c r="V39">
        <f t="shared" si="4"/>
        <v>1</v>
      </c>
      <c r="W39">
        <f t="shared" si="14"/>
        <v>0</v>
      </c>
      <c r="X39">
        <f t="shared" si="6"/>
        <v>0</v>
      </c>
      <c r="Y39" s="1">
        <f t="shared" si="7"/>
        <v>0</v>
      </c>
      <c r="Z39" s="1">
        <f t="shared" si="13"/>
        <v>480000</v>
      </c>
      <c r="AA39" s="1">
        <f t="shared" si="8"/>
        <v>4461.1111111111113</v>
      </c>
      <c r="AC39">
        <v>23</v>
      </c>
      <c r="AD39">
        <f t="shared" si="15"/>
        <v>1</v>
      </c>
      <c r="AE39">
        <f t="shared" si="10"/>
        <v>10</v>
      </c>
      <c r="AF39">
        <f t="shared" si="11"/>
        <v>10</v>
      </c>
      <c r="AH39" s="14"/>
    </row>
    <row r="40" spans="1:34">
      <c r="A40" s="28" t="s">
        <v>18</v>
      </c>
      <c r="B40" s="13">
        <f t="shared" si="16"/>
        <v>0</v>
      </c>
      <c r="C40" s="11">
        <f t="shared" si="17"/>
        <v>6691.666666666667</v>
      </c>
      <c r="D40" s="28" t="s">
        <v>18</v>
      </c>
      <c r="E40" s="13">
        <f t="shared" si="18"/>
        <v>0</v>
      </c>
      <c r="F40" s="11">
        <f t="shared" si="19"/>
        <v>4461.1111111111113</v>
      </c>
      <c r="G40" s="28" t="s">
        <v>18</v>
      </c>
      <c r="H40" s="13">
        <f t="shared" si="20"/>
        <v>-1E-13</v>
      </c>
      <c r="I40" s="11">
        <f t="shared" si="21"/>
        <v>-1E-13</v>
      </c>
      <c r="J40" s="28" t="s">
        <v>18</v>
      </c>
      <c r="K40" s="13">
        <f t="shared" si="22"/>
        <v>-1E-13</v>
      </c>
      <c r="L40" s="11">
        <f t="shared" si="23"/>
        <v>-1E-13</v>
      </c>
      <c r="O40">
        <v>18</v>
      </c>
      <c r="P40" s="57"/>
      <c r="Q40" t="s">
        <v>22</v>
      </c>
      <c r="R40">
        <v>0</v>
      </c>
      <c r="S40">
        <f t="shared" si="12"/>
        <v>0</v>
      </c>
      <c r="T40">
        <f t="shared" si="3"/>
        <v>23</v>
      </c>
      <c r="U40">
        <f t="shared" si="1"/>
        <v>23</v>
      </c>
      <c r="V40">
        <f t="shared" si="4"/>
        <v>1</v>
      </c>
      <c r="W40">
        <f t="shared" si="14"/>
        <v>1</v>
      </c>
      <c r="X40">
        <f t="shared" si="6"/>
        <v>1</v>
      </c>
      <c r="Y40" s="1">
        <f t="shared" si="7"/>
        <v>240000</v>
      </c>
      <c r="Z40" s="1">
        <f t="shared" si="13"/>
        <v>240000</v>
      </c>
      <c r="AA40" s="1">
        <f t="shared" si="8"/>
        <v>4461.1111111111113</v>
      </c>
      <c r="AC40">
        <v>24</v>
      </c>
      <c r="AD40">
        <f t="shared" si="15"/>
        <v>0</v>
      </c>
      <c r="AE40">
        <f t="shared" si="10"/>
        <v>0</v>
      </c>
      <c r="AF40">
        <f t="shared" si="11"/>
        <v>0</v>
      </c>
      <c r="AH40" s="14"/>
    </row>
    <row r="41" spans="1:34">
      <c r="A41" s="28" t="s">
        <v>19</v>
      </c>
      <c r="B41" s="13">
        <f t="shared" si="16"/>
        <v>0</v>
      </c>
      <c r="C41" s="11">
        <f t="shared" si="17"/>
        <v>6691.666666666667</v>
      </c>
      <c r="D41" s="28" t="s">
        <v>19</v>
      </c>
      <c r="E41" s="13">
        <f t="shared" si="18"/>
        <v>0</v>
      </c>
      <c r="F41" s="11">
        <f t="shared" si="19"/>
        <v>4461.1111111111113</v>
      </c>
      <c r="G41" s="28" t="s">
        <v>19</v>
      </c>
      <c r="H41" s="13">
        <f t="shared" si="20"/>
        <v>-1E-13</v>
      </c>
      <c r="I41" s="11">
        <f t="shared" si="21"/>
        <v>-1E-13</v>
      </c>
      <c r="J41" s="28" t="s">
        <v>19</v>
      </c>
      <c r="K41" s="13">
        <f t="shared" si="22"/>
        <v>-1E-13</v>
      </c>
      <c r="L41" s="11">
        <f t="shared" si="23"/>
        <v>-1E-13</v>
      </c>
      <c r="O41">
        <v>19</v>
      </c>
      <c r="P41" s="57">
        <v>2016</v>
      </c>
      <c r="Q41" t="s">
        <v>11</v>
      </c>
      <c r="R41">
        <v>0</v>
      </c>
      <c r="S41">
        <f t="shared" si="12"/>
        <v>0</v>
      </c>
      <c r="T41">
        <f t="shared" si="3"/>
        <v>24</v>
      </c>
      <c r="U41">
        <f t="shared" si="1"/>
        <v>24</v>
      </c>
      <c r="V41">
        <f t="shared" si="4"/>
        <v>1</v>
      </c>
      <c r="W41">
        <f t="shared" ref="W41:W44" si="24">IF(D17="Ні",0,IF(D17="Так",1,1001))</f>
        <v>1</v>
      </c>
      <c r="X41">
        <f t="shared" si="6"/>
        <v>1</v>
      </c>
      <c r="Y41" s="1">
        <f t="shared" si="7"/>
        <v>240000</v>
      </c>
      <c r="Z41" s="1">
        <f t="shared" si="13"/>
        <v>0</v>
      </c>
      <c r="AA41" s="1">
        <f t="shared" ref="AA41:AA44" si="25">+Z40*$D$10*365/360/12</f>
        <v>2230.5555555555557</v>
      </c>
      <c r="AC41">
        <v>25</v>
      </c>
      <c r="AD41">
        <f>IF(AND(D17="НІ",AC41&lt;=$AC$13,AC41&gt;$AC$12),1,0)</f>
        <v>0</v>
      </c>
      <c r="AE41">
        <f t="shared" si="10"/>
        <v>0</v>
      </c>
      <c r="AF41">
        <f t="shared" si="11"/>
        <v>0</v>
      </c>
      <c r="AH41" s="14"/>
    </row>
    <row r="42" spans="1:34">
      <c r="A42" s="28" t="s">
        <v>20</v>
      </c>
      <c r="B42" s="13">
        <f t="shared" si="16"/>
        <v>0</v>
      </c>
      <c r="C42" s="11">
        <f t="shared" si="17"/>
        <v>6691.666666666667</v>
      </c>
      <c r="D42" s="28" t="s">
        <v>20</v>
      </c>
      <c r="E42" s="13">
        <f t="shared" si="18"/>
        <v>0</v>
      </c>
      <c r="F42" s="11">
        <f t="shared" si="19"/>
        <v>4461.1111111111113</v>
      </c>
      <c r="G42" s="28" t="s">
        <v>20</v>
      </c>
      <c r="H42" s="13">
        <f t="shared" si="20"/>
        <v>-1E-13</v>
      </c>
      <c r="I42" s="11">
        <f t="shared" si="21"/>
        <v>-1E-13</v>
      </c>
      <c r="J42" s="28" t="s">
        <v>20</v>
      </c>
      <c r="K42" s="13">
        <f>IF(V62=0,-0.0000000000001,Y62)</f>
        <v>-1E-13</v>
      </c>
      <c r="L42" s="11">
        <f>IF(V62=0,-0.0000000000001,AA62)</f>
        <v>-1E-13</v>
      </c>
      <c r="O42">
        <v>20</v>
      </c>
      <c r="P42" s="57"/>
      <c r="Q42" t="s">
        <v>12</v>
      </c>
      <c r="R42">
        <v>0</v>
      </c>
      <c r="S42">
        <f t="shared" si="12"/>
        <v>0</v>
      </c>
      <c r="T42">
        <f t="shared" si="3"/>
        <v>25</v>
      </c>
      <c r="U42">
        <f t="shared" si="1"/>
        <v>0</v>
      </c>
      <c r="V42">
        <f t="shared" si="4"/>
        <v>0</v>
      </c>
      <c r="W42">
        <f t="shared" si="24"/>
        <v>0</v>
      </c>
      <c r="X42">
        <f t="shared" si="6"/>
        <v>0</v>
      </c>
      <c r="Y42" s="1">
        <f t="shared" si="7"/>
        <v>0</v>
      </c>
      <c r="Z42" s="1">
        <f t="shared" si="13"/>
        <v>0</v>
      </c>
      <c r="AA42" s="1">
        <f t="shared" si="25"/>
        <v>0</v>
      </c>
      <c r="AC42">
        <v>26</v>
      </c>
      <c r="AD42">
        <f t="shared" ref="AD42:AD52" si="26">IF(AND(D18="НІ",AC42&lt;=$AC$13,AC42&gt;$AC$12),1,0)</f>
        <v>0</v>
      </c>
      <c r="AE42">
        <f t="shared" si="10"/>
        <v>0</v>
      </c>
      <c r="AF42">
        <f t="shared" si="11"/>
        <v>0</v>
      </c>
      <c r="AH42" s="14"/>
    </row>
    <row r="43" spans="1:34">
      <c r="A43" s="28" t="s">
        <v>21</v>
      </c>
      <c r="B43" s="13">
        <f t="shared" si="16"/>
        <v>0</v>
      </c>
      <c r="C43" s="11">
        <f t="shared" si="17"/>
        <v>6691.666666666667</v>
      </c>
      <c r="D43" s="28" t="s">
        <v>21</v>
      </c>
      <c r="E43" s="13">
        <f t="shared" si="18"/>
        <v>0</v>
      </c>
      <c r="F43" s="11">
        <f t="shared" si="19"/>
        <v>4461.1111111111113</v>
      </c>
      <c r="G43" s="28" t="s">
        <v>21</v>
      </c>
      <c r="H43" s="13">
        <f t="shared" si="20"/>
        <v>-1E-13</v>
      </c>
      <c r="I43" s="11">
        <f t="shared" si="21"/>
        <v>-1E-13</v>
      </c>
      <c r="J43" s="28" t="s">
        <v>21</v>
      </c>
      <c r="K43" s="13">
        <f>IF(V63=0,-0.0000000000001,Y63)</f>
        <v>-1E-13</v>
      </c>
      <c r="L43" s="11">
        <f>IF(V63=0,-0.0000000000001,AA63)</f>
        <v>-1E-13</v>
      </c>
      <c r="O43">
        <v>21</v>
      </c>
      <c r="P43" s="57"/>
      <c r="Q43" t="s">
        <v>13</v>
      </c>
      <c r="R43">
        <v>0</v>
      </c>
      <c r="S43">
        <f t="shared" si="12"/>
        <v>0</v>
      </c>
      <c r="T43">
        <f t="shared" si="3"/>
        <v>26</v>
      </c>
      <c r="U43">
        <f t="shared" si="1"/>
        <v>0</v>
      </c>
      <c r="V43">
        <f t="shared" si="4"/>
        <v>0</v>
      </c>
      <c r="W43">
        <f t="shared" si="24"/>
        <v>0</v>
      </c>
      <c r="X43">
        <f t="shared" si="6"/>
        <v>0</v>
      </c>
      <c r="Y43" s="1">
        <f t="shared" si="7"/>
        <v>0</v>
      </c>
      <c r="Z43" s="1">
        <f t="shared" si="13"/>
        <v>0</v>
      </c>
      <c r="AA43" s="1">
        <f t="shared" si="25"/>
        <v>0</v>
      </c>
      <c r="AC43">
        <v>27</v>
      </c>
      <c r="AD43">
        <f t="shared" si="26"/>
        <v>0</v>
      </c>
      <c r="AE43">
        <f t="shared" si="10"/>
        <v>0</v>
      </c>
      <c r="AF43">
        <f t="shared" si="11"/>
        <v>0</v>
      </c>
      <c r="AH43" s="14"/>
    </row>
    <row r="44" spans="1:34">
      <c r="A44" s="28" t="s">
        <v>22</v>
      </c>
      <c r="B44" s="13">
        <f t="shared" si="16"/>
        <v>0</v>
      </c>
      <c r="C44" s="11">
        <f t="shared" si="17"/>
        <v>6691.666666666667</v>
      </c>
      <c r="D44" s="28" t="s">
        <v>22</v>
      </c>
      <c r="E44" s="13">
        <f t="shared" si="18"/>
        <v>240000</v>
      </c>
      <c r="F44" s="11">
        <f t="shared" si="19"/>
        <v>4461.1111111111113</v>
      </c>
      <c r="G44" s="28" t="s">
        <v>22</v>
      </c>
      <c r="H44" s="13">
        <f t="shared" si="20"/>
        <v>-1E-13</v>
      </c>
      <c r="I44" s="11">
        <f t="shared" si="21"/>
        <v>-1E-13</v>
      </c>
      <c r="J44" s="28" t="s">
        <v>22</v>
      </c>
      <c r="K44" s="13">
        <f>IF(V64=0,-0.0000000000001,Y64)</f>
        <v>-1E-13</v>
      </c>
      <c r="L44" s="11">
        <f>IF(V64=0,-0.0000000000001,AA64)</f>
        <v>-1E-13</v>
      </c>
      <c r="O44">
        <v>22</v>
      </c>
      <c r="P44" s="57"/>
      <c r="Q44" t="s">
        <v>14</v>
      </c>
      <c r="R44">
        <v>0</v>
      </c>
      <c r="S44">
        <f t="shared" si="12"/>
        <v>0</v>
      </c>
      <c r="T44">
        <f t="shared" si="3"/>
        <v>27</v>
      </c>
      <c r="U44">
        <f t="shared" si="1"/>
        <v>0</v>
      </c>
      <c r="V44">
        <f t="shared" si="4"/>
        <v>0</v>
      </c>
      <c r="W44">
        <f t="shared" si="24"/>
        <v>0</v>
      </c>
      <c r="X44">
        <f t="shared" si="6"/>
        <v>0</v>
      </c>
      <c r="Y44" s="1">
        <f t="shared" si="7"/>
        <v>0</v>
      </c>
      <c r="Z44" s="1">
        <f t="shared" si="13"/>
        <v>0</v>
      </c>
      <c r="AA44" s="1">
        <f t="shared" si="25"/>
        <v>0</v>
      </c>
      <c r="AC44">
        <v>28</v>
      </c>
      <c r="AD44">
        <f t="shared" si="26"/>
        <v>0</v>
      </c>
      <c r="AE44">
        <f t="shared" si="10"/>
        <v>0</v>
      </c>
      <c r="AF44">
        <f t="shared" si="11"/>
        <v>0</v>
      </c>
      <c r="AH44" s="14"/>
    </row>
    <row r="45" spans="1:34">
      <c r="A45" s="29" t="s">
        <v>41</v>
      </c>
      <c r="B45" s="21">
        <f>SUM(B33:B44)</f>
        <v>-1E-13</v>
      </c>
      <c r="C45" s="22">
        <f>SUM(C33:C44)</f>
        <v>73608.333333333328</v>
      </c>
      <c r="D45" s="29" t="s">
        <v>41</v>
      </c>
      <c r="E45" s="21">
        <f>SUM(E33:E44)</f>
        <v>480000</v>
      </c>
      <c r="F45" s="22">
        <f>SUM(F33:F44)</f>
        <v>55763.888888888876</v>
      </c>
      <c r="G45" s="29" t="s">
        <v>41</v>
      </c>
      <c r="H45" s="21">
        <f>SUM(H33:H44)</f>
        <v>240000</v>
      </c>
      <c r="I45" s="22">
        <f>SUM(I33:I44)</f>
        <v>2230.5555555555557</v>
      </c>
      <c r="J45" s="29" t="s">
        <v>41</v>
      </c>
      <c r="K45" s="21">
        <f>SUM(K33:K44)</f>
        <v>-1.1999999999999999E-12</v>
      </c>
      <c r="L45" s="22">
        <f>SUM(L33:L44)</f>
        <v>-1.1999999999999999E-12</v>
      </c>
      <c r="O45">
        <v>23</v>
      </c>
      <c r="P45" s="57"/>
      <c r="Q45" t="s">
        <v>15</v>
      </c>
      <c r="R45">
        <v>0</v>
      </c>
      <c r="S45">
        <f>+R44</f>
        <v>0</v>
      </c>
      <c r="T45">
        <f>IF((S45+T44)=0,0,T44+1)</f>
        <v>28</v>
      </c>
      <c r="U45">
        <f t="shared" si="1"/>
        <v>0</v>
      </c>
      <c r="V45">
        <f t="shared" si="4"/>
        <v>0</v>
      </c>
      <c r="W45">
        <f t="shared" ref="W45:W52" si="27">IF(D21="Ні",0,IF(D21="Так",1,1001))</f>
        <v>0</v>
      </c>
      <c r="X45">
        <f t="shared" si="6"/>
        <v>0</v>
      </c>
      <c r="Y45" s="1">
        <f t="shared" si="7"/>
        <v>0</v>
      </c>
      <c r="Z45" s="1">
        <f>+Z44-Y45</f>
        <v>0</v>
      </c>
      <c r="AA45" s="1">
        <f>+Z44*$D$10*365/360/12</f>
        <v>0</v>
      </c>
      <c r="AC45">
        <v>29</v>
      </c>
      <c r="AD45">
        <f t="shared" si="26"/>
        <v>0</v>
      </c>
      <c r="AE45">
        <f t="shared" si="10"/>
        <v>0</v>
      </c>
      <c r="AF45">
        <f t="shared" si="11"/>
        <v>0</v>
      </c>
      <c r="AH45" s="14"/>
    </row>
    <row r="46" spans="1:34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O46">
        <v>24</v>
      </c>
      <c r="P46" s="57"/>
      <c r="Q46" t="s">
        <v>16</v>
      </c>
      <c r="R46">
        <v>0</v>
      </c>
      <c r="S46">
        <f t="shared" si="12"/>
        <v>0</v>
      </c>
      <c r="T46">
        <f t="shared" si="3"/>
        <v>29</v>
      </c>
      <c r="U46">
        <f t="shared" si="1"/>
        <v>0</v>
      </c>
      <c r="V46">
        <f t="shared" si="4"/>
        <v>0</v>
      </c>
      <c r="W46">
        <f t="shared" si="27"/>
        <v>0</v>
      </c>
      <c r="X46">
        <f t="shared" si="6"/>
        <v>0</v>
      </c>
      <c r="Y46" s="1">
        <f t="shared" si="7"/>
        <v>0</v>
      </c>
      <c r="Z46" s="1">
        <f t="shared" si="13"/>
        <v>0</v>
      </c>
      <c r="AA46" s="1">
        <f t="shared" ref="AA46:AA110" si="28">+Z45*$D$10*365/360/12</f>
        <v>0</v>
      </c>
      <c r="AC46">
        <v>30</v>
      </c>
      <c r="AD46">
        <f t="shared" si="26"/>
        <v>0</v>
      </c>
      <c r="AE46">
        <f t="shared" si="10"/>
        <v>0</v>
      </c>
      <c r="AF46">
        <f t="shared" si="11"/>
        <v>0</v>
      </c>
    </row>
    <row r="47" spans="1:34">
      <c r="A47" s="70">
        <f>+F16</f>
        <v>2024</v>
      </c>
      <c r="B47" s="71"/>
      <c r="C47" s="72"/>
      <c r="D47" s="70">
        <f>+G16</f>
        <v>2025</v>
      </c>
      <c r="E47" s="71"/>
      <c r="F47" s="72"/>
      <c r="G47" s="70">
        <f>+H16</f>
        <v>2026</v>
      </c>
      <c r="H47" s="71"/>
      <c r="I47" s="72"/>
      <c r="J47" s="70">
        <f>+I16</f>
        <v>2027</v>
      </c>
      <c r="K47" s="71"/>
      <c r="L47" s="72"/>
      <c r="O47">
        <v>25</v>
      </c>
      <c r="P47" s="57"/>
      <c r="Q47" t="s">
        <v>17</v>
      </c>
      <c r="R47">
        <v>0</v>
      </c>
      <c r="S47">
        <f t="shared" si="12"/>
        <v>0</v>
      </c>
      <c r="T47">
        <f t="shared" si="3"/>
        <v>30</v>
      </c>
      <c r="U47">
        <f t="shared" si="1"/>
        <v>0</v>
      </c>
      <c r="V47">
        <f t="shared" si="4"/>
        <v>0</v>
      </c>
      <c r="W47">
        <f t="shared" si="27"/>
        <v>0</v>
      </c>
      <c r="X47">
        <f t="shared" si="6"/>
        <v>0</v>
      </c>
      <c r="Y47" s="1">
        <f t="shared" si="7"/>
        <v>0</v>
      </c>
      <c r="Z47" s="1">
        <f t="shared" si="13"/>
        <v>0</v>
      </c>
      <c r="AA47" s="1">
        <f t="shared" si="28"/>
        <v>0</v>
      </c>
      <c r="AC47">
        <v>31</v>
      </c>
      <c r="AD47">
        <f t="shared" si="26"/>
        <v>0</v>
      </c>
      <c r="AE47">
        <f t="shared" si="10"/>
        <v>0</v>
      </c>
      <c r="AF47">
        <f t="shared" si="11"/>
        <v>0</v>
      </c>
    </row>
    <row r="48" spans="1:34">
      <c r="A48" s="26" t="s">
        <v>8</v>
      </c>
      <c r="B48" s="26" t="s">
        <v>9</v>
      </c>
      <c r="C48" s="26" t="s">
        <v>10</v>
      </c>
      <c r="D48" s="26" t="s">
        <v>8</v>
      </c>
      <c r="E48" s="26" t="s">
        <v>9</v>
      </c>
      <c r="F48" s="26" t="s">
        <v>10</v>
      </c>
      <c r="G48" s="26" t="s">
        <v>8</v>
      </c>
      <c r="H48" s="26" t="s">
        <v>9</v>
      </c>
      <c r="I48" s="26" t="s">
        <v>10</v>
      </c>
      <c r="J48" s="26" t="s">
        <v>8</v>
      </c>
      <c r="K48" s="26" t="s">
        <v>9</v>
      </c>
      <c r="L48" s="26" t="s">
        <v>10</v>
      </c>
      <c r="O48">
        <v>26</v>
      </c>
      <c r="P48" s="57"/>
      <c r="Q48" t="s">
        <v>18</v>
      </c>
      <c r="R48">
        <v>0</v>
      </c>
      <c r="S48">
        <f t="shared" si="12"/>
        <v>0</v>
      </c>
      <c r="T48">
        <f t="shared" si="3"/>
        <v>31</v>
      </c>
      <c r="U48">
        <f t="shared" si="1"/>
        <v>0</v>
      </c>
      <c r="V48">
        <f t="shared" si="4"/>
        <v>0</v>
      </c>
      <c r="W48">
        <f t="shared" si="27"/>
        <v>0</v>
      </c>
      <c r="X48">
        <f t="shared" si="6"/>
        <v>0</v>
      </c>
      <c r="Y48" s="1">
        <f t="shared" si="7"/>
        <v>0</v>
      </c>
      <c r="Z48" s="1">
        <f t="shared" si="13"/>
        <v>0</v>
      </c>
      <c r="AA48" s="1">
        <f t="shared" si="28"/>
        <v>0</v>
      </c>
      <c r="AC48">
        <v>32</v>
      </c>
      <c r="AD48">
        <f t="shared" si="26"/>
        <v>0</v>
      </c>
      <c r="AE48">
        <f t="shared" si="10"/>
        <v>0</v>
      </c>
      <c r="AF48">
        <f t="shared" si="11"/>
        <v>0</v>
      </c>
    </row>
    <row r="49" spans="1:32">
      <c r="A49" s="27" t="s">
        <v>11</v>
      </c>
      <c r="B49" s="12">
        <f t="shared" ref="B49:B60" si="29">IF(V65=0,-0.0000000000001,Y65)</f>
        <v>-1E-13</v>
      </c>
      <c r="C49" s="10">
        <f t="shared" ref="C49:C60" si="30">IF(V65=0,-0.0000000000001,AA65)</f>
        <v>-1E-13</v>
      </c>
      <c r="D49" s="27" t="s">
        <v>11</v>
      </c>
      <c r="E49" s="12">
        <f t="shared" ref="E49:E60" si="31">IF(V77=0,-0.0000000000001,Y77)</f>
        <v>-1E-13</v>
      </c>
      <c r="F49" s="10">
        <f t="shared" ref="F49:F60" si="32">IF(V77=0,-0.0000000000001,AA77)</f>
        <v>-1E-13</v>
      </c>
      <c r="G49" s="27" t="s">
        <v>11</v>
      </c>
      <c r="H49" s="12">
        <f t="shared" ref="H49:H60" si="33">IF(V89=0,-0.0000000000001,Y89)</f>
        <v>-1E-13</v>
      </c>
      <c r="I49" s="10">
        <f t="shared" ref="I49:I60" si="34">IF(V89=0,-0.0000000000001,AA89)</f>
        <v>-1E-13</v>
      </c>
      <c r="J49" s="27" t="s">
        <v>11</v>
      </c>
      <c r="K49" s="12">
        <f t="shared" ref="K49:K60" si="35">IF(V101=0,-0.0000000000001,Y101)</f>
        <v>-1E-13</v>
      </c>
      <c r="L49" s="10">
        <f t="shared" ref="L49:L60" si="36">IF(V101=0,-0.0000000000001,AA101)</f>
        <v>-1E-13</v>
      </c>
      <c r="O49">
        <v>27</v>
      </c>
      <c r="P49" s="57"/>
      <c r="Q49" t="s">
        <v>19</v>
      </c>
      <c r="R49">
        <v>0</v>
      </c>
      <c r="S49">
        <f t="shared" si="12"/>
        <v>0</v>
      </c>
      <c r="T49">
        <f t="shared" si="3"/>
        <v>32</v>
      </c>
      <c r="U49">
        <f t="shared" si="1"/>
        <v>0</v>
      </c>
      <c r="V49">
        <f t="shared" si="4"/>
        <v>0</v>
      </c>
      <c r="W49">
        <f t="shared" si="27"/>
        <v>0</v>
      </c>
      <c r="X49">
        <f t="shared" si="6"/>
        <v>0</v>
      </c>
      <c r="Y49" s="1">
        <f t="shared" si="7"/>
        <v>0</v>
      </c>
      <c r="Z49" s="1">
        <f t="shared" si="13"/>
        <v>0</v>
      </c>
      <c r="AA49" s="1">
        <f t="shared" si="28"/>
        <v>0</v>
      </c>
      <c r="AC49">
        <v>33</v>
      </c>
      <c r="AD49">
        <f t="shared" si="26"/>
        <v>0</v>
      </c>
      <c r="AE49">
        <f t="shared" si="10"/>
        <v>0</v>
      </c>
      <c r="AF49">
        <f t="shared" si="11"/>
        <v>0</v>
      </c>
    </row>
    <row r="50" spans="1:32">
      <c r="A50" s="28" t="s">
        <v>12</v>
      </c>
      <c r="B50" s="13">
        <f t="shared" si="29"/>
        <v>-1E-13</v>
      </c>
      <c r="C50" s="11">
        <f t="shared" si="30"/>
        <v>-1E-13</v>
      </c>
      <c r="D50" s="28" t="s">
        <v>12</v>
      </c>
      <c r="E50" s="13">
        <f t="shared" si="31"/>
        <v>-1E-13</v>
      </c>
      <c r="F50" s="11">
        <f t="shared" si="32"/>
        <v>-1E-13</v>
      </c>
      <c r="G50" s="28" t="s">
        <v>12</v>
      </c>
      <c r="H50" s="13">
        <f t="shared" si="33"/>
        <v>-1E-13</v>
      </c>
      <c r="I50" s="11">
        <f t="shared" si="34"/>
        <v>-1E-13</v>
      </c>
      <c r="J50" s="28" t="s">
        <v>12</v>
      </c>
      <c r="K50" s="13">
        <f t="shared" si="35"/>
        <v>-1E-13</v>
      </c>
      <c r="L50" s="11">
        <f t="shared" si="36"/>
        <v>-1E-13</v>
      </c>
      <c r="O50">
        <v>28</v>
      </c>
      <c r="P50" s="57"/>
      <c r="Q50" t="s">
        <v>20</v>
      </c>
      <c r="R50">
        <v>0</v>
      </c>
      <c r="S50">
        <f t="shared" si="12"/>
        <v>0</v>
      </c>
      <c r="T50">
        <f t="shared" si="3"/>
        <v>33</v>
      </c>
      <c r="U50">
        <f t="shared" si="1"/>
        <v>0</v>
      </c>
      <c r="V50">
        <f t="shared" si="4"/>
        <v>0</v>
      </c>
      <c r="W50">
        <f t="shared" si="27"/>
        <v>0</v>
      </c>
      <c r="X50">
        <f t="shared" si="6"/>
        <v>0</v>
      </c>
      <c r="Y50" s="1">
        <f t="shared" si="7"/>
        <v>0</v>
      </c>
      <c r="Z50" s="1">
        <f t="shared" si="13"/>
        <v>0</v>
      </c>
      <c r="AA50" s="1">
        <f t="shared" si="28"/>
        <v>0</v>
      </c>
      <c r="AC50">
        <v>34</v>
      </c>
      <c r="AD50">
        <f t="shared" si="26"/>
        <v>0</v>
      </c>
      <c r="AE50">
        <f t="shared" si="10"/>
        <v>0</v>
      </c>
      <c r="AF50">
        <f t="shared" si="11"/>
        <v>0</v>
      </c>
    </row>
    <row r="51" spans="1:32">
      <c r="A51" s="28" t="s">
        <v>13</v>
      </c>
      <c r="B51" s="13">
        <f t="shared" si="29"/>
        <v>-1E-13</v>
      </c>
      <c r="C51" s="11">
        <f t="shared" si="30"/>
        <v>-1E-13</v>
      </c>
      <c r="D51" s="28" t="s">
        <v>13</v>
      </c>
      <c r="E51" s="13">
        <f t="shared" si="31"/>
        <v>-1E-13</v>
      </c>
      <c r="F51" s="11">
        <f t="shared" si="32"/>
        <v>-1E-13</v>
      </c>
      <c r="G51" s="28" t="s">
        <v>13</v>
      </c>
      <c r="H51" s="13">
        <f t="shared" si="33"/>
        <v>-1E-13</v>
      </c>
      <c r="I51" s="11">
        <f t="shared" si="34"/>
        <v>-1E-13</v>
      </c>
      <c r="J51" s="28" t="s">
        <v>13</v>
      </c>
      <c r="K51" s="13">
        <f t="shared" si="35"/>
        <v>-1E-13</v>
      </c>
      <c r="L51" s="11">
        <f t="shared" si="36"/>
        <v>-1E-13</v>
      </c>
      <c r="O51">
        <v>29</v>
      </c>
      <c r="P51" s="57"/>
      <c r="Q51" t="s">
        <v>21</v>
      </c>
      <c r="R51">
        <v>0</v>
      </c>
      <c r="S51">
        <f t="shared" si="12"/>
        <v>0</v>
      </c>
      <c r="T51">
        <f t="shared" si="3"/>
        <v>34</v>
      </c>
      <c r="U51">
        <f t="shared" si="1"/>
        <v>0</v>
      </c>
      <c r="V51">
        <f t="shared" si="4"/>
        <v>0</v>
      </c>
      <c r="W51">
        <f t="shared" si="27"/>
        <v>1</v>
      </c>
      <c r="X51">
        <f t="shared" si="6"/>
        <v>0</v>
      </c>
      <c r="Y51" s="1">
        <f t="shared" si="7"/>
        <v>0</v>
      </c>
      <c r="Z51" s="1">
        <f t="shared" si="13"/>
        <v>0</v>
      </c>
      <c r="AA51" s="1">
        <f t="shared" si="28"/>
        <v>0</v>
      </c>
      <c r="AC51">
        <v>35</v>
      </c>
      <c r="AD51">
        <f t="shared" si="26"/>
        <v>0</v>
      </c>
      <c r="AE51">
        <f t="shared" si="10"/>
        <v>0</v>
      </c>
      <c r="AF51">
        <f t="shared" si="11"/>
        <v>0</v>
      </c>
    </row>
    <row r="52" spans="1:32">
      <c r="A52" s="28" t="s">
        <v>14</v>
      </c>
      <c r="B52" s="13">
        <f t="shared" si="29"/>
        <v>-1E-13</v>
      </c>
      <c r="C52" s="11">
        <f t="shared" si="30"/>
        <v>-1E-13</v>
      </c>
      <c r="D52" s="28" t="s">
        <v>14</v>
      </c>
      <c r="E52" s="13">
        <f t="shared" si="31"/>
        <v>-1E-13</v>
      </c>
      <c r="F52" s="11">
        <f t="shared" si="32"/>
        <v>-1E-13</v>
      </c>
      <c r="G52" s="28" t="s">
        <v>14</v>
      </c>
      <c r="H52" s="13">
        <f t="shared" si="33"/>
        <v>-1E-13</v>
      </c>
      <c r="I52" s="11">
        <f t="shared" si="34"/>
        <v>-1E-13</v>
      </c>
      <c r="J52" s="28" t="s">
        <v>14</v>
      </c>
      <c r="K52" s="13">
        <f t="shared" si="35"/>
        <v>-1E-13</v>
      </c>
      <c r="L52" s="11">
        <f t="shared" si="36"/>
        <v>-1E-13</v>
      </c>
      <c r="O52">
        <v>30</v>
      </c>
      <c r="P52" s="57"/>
      <c r="Q52" t="s">
        <v>22</v>
      </c>
      <c r="R52">
        <v>0</v>
      </c>
      <c r="S52">
        <f t="shared" si="12"/>
        <v>0</v>
      </c>
      <c r="T52">
        <f t="shared" si="3"/>
        <v>35</v>
      </c>
      <c r="U52">
        <f t="shared" si="1"/>
        <v>0</v>
      </c>
      <c r="V52">
        <f t="shared" si="4"/>
        <v>0</v>
      </c>
      <c r="W52">
        <f t="shared" si="27"/>
        <v>1</v>
      </c>
      <c r="X52">
        <f t="shared" si="6"/>
        <v>0</v>
      </c>
      <c r="Y52" s="1">
        <f t="shared" si="7"/>
        <v>0</v>
      </c>
      <c r="Z52" s="1">
        <f t="shared" si="13"/>
        <v>0</v>
      </c>
      <c r="AA52" s="1">
        <f t="shared" si="28"/>
        <v>0</v>
      </c>
      <c r="AC52">
        <v>36</v>
      </c>
      <c r="AD52">
        <f t="shared" si="26"/>
        <v>0</v>
      </c>
      <c r="AE52">
        <f t="shared" si="10"/>
        <v>0</v>
      </c>
      <c r="AF52">
        <f t="shared" si="11"/>
        <v>0</v>
      </c>
    </row>
    <row r="53" spans="1:32">
      <c r="A53" s="28" t="s">
        <v>15</v>
      </c>
      <c r="B53" s="13">
        <f t="shared" si="29"/>
        <v>-1E-13</v>
      </c>
      <c r="C53" s="11">
        <f t="shared" si="30"/>
        <v>-1E-13</v>
      </c>
      <c r="D53" s="28" t="s">
        <v>15</v>
      </c>
      <c r="E53" s="13">
        <f t="shared" si="31"/>
        <v>-1E-13</v>
      </c>
      <c r="F53" s="11">
        <f t="shared" si="32"/>
        <v>-1E-13</v>
      </c>
      <c r="G53" s="28" t="s">
        <v>15</v>
      </c>
      <c r="H53" s="13">
        <f t="shared" si="33"/>
        <v>-1E-13</v>
      </c>
      <c r="I53" s="11">
        <f t="shared" si="34"/>
        <v>-1E-13</v>
      </c>
      <c r="J53" s="28" t="s">
        <v>15</v>
      </c>
      <c r="K53" s="13">
        <f t="shared" si="35"/>
        <v>-1E-13</v>
      </c>
      <c r="L53" s="11">
        <f t="shared" si="36"/>
        <v>-1E-13</v>
      </c>
      <c r="O53">
        <v>31</v>
      </c>
      <c r="P53" s="57">
        <v>2017</v>
      </c>
      <c r="Q53" t="s">
        <v>11</v>
      </c>
      <c r="R53">
        <v>0</v>
      </c>
      <c r="S53">
        <f t="shared" si="12"/>
        <v>0</v>
      </c>
      <c r="T53">
        <f t="shared" si="3"/>
        <v>36</v>
      </c>
      <c r="U53">
        <f t="shared" si="1"/>
        <v>0</v>
      </c>
      <c r="V53">
        <f t="shared" si="4"/>
        <v>0</v>
      </c>
      <c r="W53">
        <f t="shared" ref="W53:W61" si="37">IF(E17="Ні",0,IF(E17="Так",1,1001))</f>
        <v>0</v>
      </c>
      <c r="X53">
        <f t="shared" si="6"/>
        <v>0</v>
      </c>
      <c r="Y53" s="1">
        <f t="shared" si="7"/>
        <v>0</v>
      </c>
      <c r="Z53" s="1">
        <f t="shared" si="13"/>
        <v>0</v>
      </c>
      <c r="AA53" s="1">
        <f t="shared" si="28"/>
        <v>0</v>
      </c>
      <c r="AC53">
        <v>37</v>
      </c>
      <c r="AD53">
        <f>IF(AND(E17="НІ",AC53&lt;=$AC$13,AC53&gt;$AC$12),1,0)</f>
        <v>0</v>
      </c>
      <c r="AE53">
        <f t="shared" si="10"/>
        <v>0</v>
      </c>
      <c r="AF53">
        <f t="shared" si="11"/>
        <v>0</v>
      </c>
    </row>
    <row r="54" spans="1:32">
      <c r="A54" s="28" t="s">
        <v>16</v>
      </c>
      <c r="B54" s="13">
        <f t="shared" si="29"/>
        <v>-1E-13</v>
      </c>
      <c r="C54" s="11">
        <f t="shared" si="30"/>
        <v>-1E-13</v>
      </c>
      <c r="D54" s="28" t="s">
        <v>16</v>
      </c>
      <c r="E54" s="13">
        <f t="shared" si="31"/>
        <v>-1E-13</v>
      </c>
      <c r="F54" s="11">
        <f t="shared" si="32"/>
        <v>-1E-13</v>
      </c>
      <c r="G54" s="28" t="s">
        <v>16</v>
      </c>
      <c r="H54" s="13">
        <f t="shared" si="33"/>
        <v>-1E-13</v>
      </c>
      <c r="I54" s="11">
        <f t="shared" si="34"/>
        <v>-1E-13</v>
      </c>
      <c r="J54" s="28" t="s">
        <v>16</v>
      </c>
      <c r="K54" s="13">
        <f t="shared" si="35"/>
        <v>-1E-13</v>
      </c>
      <c r="L54" s="11">
        <f t="shared" si="36"/>
        <v>-1E-13</v>
      </c>
      <c r="O54">
        <v>32</v>
      </c>
      <c r="P54" s="57"/>
      <c r="Q54" t="s">
        <v>12</v>
      </c>
      <c r="R54">
        <v>0</v>
      </c>
      <c r="S54">
        <f t="shared" si="12"/>
        <v>0</v>
      </c>
      <c r="T54">
        <f t="shared" si="3"/>
        <v>37</v>
      </c>
      <c r="U54">
        <f t="shared" si="1"/>
        <v>0</v>
      </c>
      <c r="V54">
        <f t="shared" si="4"/>
        <v>0</v>
      </c>
      <c r="W54">
        <f t="shared" si="37"/>
        <v>0</v>
      </c>
      <c r="X54">
        <f t="shared" si="6"/>
        <v>0</v>
      </c>
      <c r="Y54" s="1">
        <f t="shared" si="7"/>
        <v>0</v>
      </c>
      <c r="Z54" s="1">
        <f t="shared" si="13"/>
        <v>0</v>
      </c>
      <c r="AA54" s="1">
        <f t="shared" si="28"/>
        <v>0</v>
      </c>
      <c r="AC54">
        <v>38</v>
      </c>
      <c r="AD54">
        <f t="shared" ref="AD54:AD61" si="38">IF(AND(E18="НІ",AC54&lt;=$AC$13,AC54&gt;$AC$12),1,0)</f>
        <v>0</v>
      </c>
      <c r="AE54">
        <f t="shared" si="10"/>
        <v>0</v>
      </c>
      <c r="AF54">
        <f t="shared" si="11"/>
        <v>0</v>
      </c>
    </row>
    <row r="55" spans="1:32">
      <c r="A55" s="28" t="s">
        <v>17</v>
      </c>
      <c r="B55" s="13">
        <f t="shared" si="29"/>
        <v>-1E-13</v>
      </c>
      <c r="C55" s="11">
        <f t="shared" si="30"/>
        <v>-1E-13</v>
      </c>
      <c r="D55" s="28" t="s">
        <v>17</v>
      </c>
      <c r="E55" s="13">
        <f t="shared" si="31"/>
        <v>-1E-13</v>
      </c>
      <c r="F55" s="11">
        <f t="shared" si="32"/>
        <v>-1E-13</v>
      </c>
      <c r="G55" s="28" t="s">
        <v>17</v>
      </c>
      <c r="H55" s="13">
        <f t="shared" si="33"/>
        <v>-1E-13</v>
      </c>
      <c r="I55" s="11">
        <f t="shared" si="34"/>
        <v>-1E-13</v>
      </c>
      <c r="J55" s="28" t="s">
        <v>17</v>
      </c>
      <c r="K55" s="13">
        <f t="shared" si="35"/>
        <v>-1E-13</v>
      </c>
      <c r="L55" s="11">
        <f t="shared" si="36"/>
        <v>-1E-13</v>
      </c>
      <c r="O55">
        <v>33</v>
      </c>
      <c r="P55" s="57"/>
      <c r="Q55" t="s">
        <v>13</v>
      </c>
      <c r="R55">
        <v>0</v>
      </c>
      <c r="S55">
        <f t="shared" si="12"/>
        <v>0</v>
      </c>
      <c r="T55">
        <f t="shared" si="3"/>
        <v>38</v>
      </c>
      <c r="U55">
        <f t="shared" si="1"/>
        <v>0</v>
      </c>
      <c r="V55">
        <f t="shared" si="4"/>
        <v>0</v>
      </c>
      <c r="W55">
        <f t="shared" si="37"/>
        <v>0</v>
      </c>
      <c r="X55">
        <f t="shared" si="6"/>
        <v>0</v>
      </c>
      <c r="Y55" s="1">
        <f t="shared" si="7"/>
        <v>0</v>
      </c>
      <c r="Z55" s="1">
        <f t="shared" si="13"/>
        <v>0</v>
      </c>
      <c r="AA55" s="1">
        <f t="shared" si="28"/>
        <v>0</v>
      </c>
      <c r="AC55">
        <v>39</v>
      </c>
      <c r="AD55">
        <f t="shared" si="38"/>
        <v>0</v>
      </c>
      <c r="AE55">
        <f t="shared" si="10"/>
        <v>0</v>
      </c>
      <c r="AF55">
        <f t="shared" si="11"/>
        <v>0</v>
      </c>
    </row>
    <row r="56" spans="1:32">
      <c r="A56" s="28" t="s">
        <v>18</v>
      </c>
      <c r="B56" s="13">
        <f t="shared" si="29"/>
        <v>-1E-13</v>
      </c>
      <c r="C56" s="11">
        <f t="shared" si="30"/>
        <v>-1E-13</v>
      </c>
      <c r="D56" s="28" t="s">
        <v>18</v>
      </c>
      <c r="E56" s="13">
        <f t="shared" si="31"/>
        <v>-1E-13</v>
      </c>
      <c r="F56" s="11">
        <f t="shared" si="32"/>
        <v>-1E-13</v>
      </c>
      <c r="G56" s="28" t="s">
        <v>18</v>
      </c>
      <c r="H56" s="13">
        <f t="shared" si="33"/>
        <v>-1E-13</v>
      </c>
      <c r="I56" s="11">
        <f t="shared" si="34"/>
        <v>-1E-13</v>
      </c>
      <c r="J56" s="28" t="s">
        <v>18</v>
      </c>
      <c r="K56" s="13">
        <f t="shared" si="35"/>
        <v>-1E-13</v>
      </c>
      <c r="L56" s="11">
        <f t="shared" si="36"/>
        <v>-1E-13</v>
      </c>
      <c r="O56">
        <v>34</v>
      </c>
      <c r="P56" s="57"/>
      <c r="Q56" t="s">
        <v>14</v>
      </c>
      <c r="R56">
        <v>0</v>
      </c>
      <c r="S56">
        <f t="shared" si="12"/>
        <v>0</v>
      </c>
      <c r="T56">
        <f t="shared" si="3"/>
        <v>39</v>
      </c>
      <c r="U56">
        <f t="shared" si="1"/>
        <v>0</v>
      </c>
      <c r="V56">
        <f t="shared" si="4"/>
        <v>0</v>
      </c>
      <c r="W56">
        <f t="shared" si="37"/>
        <v>0</v>
      </c>
      <c r="X56">
        <f t="shared" si="6"/>
        <v>0</v>
      </c>
      <c r="Y56" s="1">
        <f t="shared" si="7"/>
        <v>0</v>
      </c>
      <c r="Z56" s="1">
        <f t="shared" si="13"/>
        <v>0</v>
      </c>
      <c r="AA56" s="1">
        <f t="shared" si="28"/>
        <v>0</v>
      </c>
      <c r="AC56">
        <v>40</v>
      </c>
      <c r="AD56">
        <f t="shared" si="38"/>
        <v>0</v>
      </c>
      <c r="AE56">
        <f t="shared" si="10"/>
        <v>0</v>
      </c>
      <c r="AF56">
        <f t="shared" si="11"/>
        <v>0</v>
      </c>
    </row>
    <row r="57" spans="1:32">
      <c r="A57" s="28" t="s">
        <v>19</v>
      </c>
      <c r="B57" s="13">
        <f t="shared" si="29"/>
        <v>-1E-13</v>
      </c>
      <c r="C57" s="11">
        <f t="shared" si="30"/>
        <v>-1E-13</v>
      </c>
      <c r="D57" s="28" t="s">
        <v>19</v>
      </c>
      <c r="E57" s="13">
        <f t="shared" si="31"/>
        <v>-1E-13</v>
      </c>
      <c r="F57" s="11">
        <f t="shared" si="32"/>
        <v>-1E-13</v>
      </c>
      <c r="G57" s="28" t="s">
        <v>19</v>
      </c>
      <c r="H57" s="13">
        <f t="shared" si="33"/>
        <v>-1E-13</v>
      </c>
      <c r="I57" s="11">
        <f t="shared" si="34"/>
        <v>-1E-13</v>
      </c>
      <c r="J57" s="28" t="s">
        <v>19</v>
      </c>
      <c r="K57" s="13">
        <f t="shared" si="35"/>
        <v>-1E-13</v>
      </c>
      <c r="L57" s="11">
        <f t="shared" si="36"/>
        <v>-1E-13</v>
      </c>
      <c r="O57">
        <v>35</v>
      </c>
      <c r="P57" s="57"/>
      <c r="Q57" t="s">
        <v>15</v>
      </c>
      <c r="R57">
        <v>0</v>
      </c>
      <c r="S57">
        <f t="shared" si="12"/>
        <v>0</v>
      </c>
      <c r="T57">
        <f t="shared" si="3"/>
        <v>40</v>
      </c>
      <c r="U57">
        <f t="shared" si="1"/>
        <v>0</v>
      </c>
      <c r="V57">
        <f t="shared" si="4"/>
        <v>0</v>
      </c>
      <c r="W57">
        <f t="shared" si="37"/>
        <v>0</v>
      </c>
      <c r="X57">
        <f t="shared" si="6"/>
        <v>0</v>
      </c>
      <c r="Y57" s="1">
        <f t="shared" si="7"/>
        <v>0</v>
      </c>
      <c r="Z57" s="1">
        <f t="shared" si="13"/>
        <v>0</v>
      </c>
      <c r="AA57" s="1">
        <f t="shared" si="28"/>
        <v>0</v>
      </c>
      <c r="AC57">
        <v>41</v>
      </c>
      <c r="AD57">
        <f t="shared" si="38"/>
        <v>0</v>
      </c>
      <c r="AE57">
        <f t="shared" si="10"/>
        <v>0</v>
      </c>
      <c r="AF57">
        <f t="shared" si="11"/>
        <v>0</v>
      </c>
    </row>
    <row r="58" spans="1:32">
      <c r="A58" s="28" t="s">
        <v>20</v>
      </c>
      <c r="B58" s="13">
        <f t="shared" si="29"/>
        <v>-1E-13</v>
      </c>
      <c r="C58" s="11">
        <f t="shared" si="30"/>
        <v>-1E-13</v>
      </c>
      <c r="D58" s="28" t="s">
        <v>20</v>
      </c>
      <c r="E58" s="13">
        <f t="shared" si="31"/>
        <v>-1E-13</v>
      </c>
      <c r="F58" s="11">
        <f t="shared" si="32"/>
        <v>-1E-13</v>
      </c>
      <c r="G58" s="28" t="s">
        <v>20</v>
      </c>
      <c r="H58" s="13">
        <f t="shared" si="33"/>
        <v>-1E-13</v>
      </c>
      <c r="I58" s="11">
        <f t="shared" si="34"/>
        <v>-1E-13</v>
      </c>
      <c r="J58" s="28" t="s">
        <v>20</v>
      </c>
      <c r="K58" s="13">
        <f t="shared" si="35"/>
        <v>-1E-13</v>
      </c>
      <c r="L58" s="11">
        <f t="shared" si="36"/>
        <v>-1E-13</v>
      </c>
      <c r="O58">
        <v>36</v>
      </c>
      <c r="P58" s="57"/>
      <c r="Q58" t="s">
        <v>16</v>
      </c>
      <c r="R58">
        <v>0</v>
      </c>
      <c r="S58">
        <f t="shared" si="12"/>
        <v>0</v>
      </c>
      <c r="T58">
        <f t="shared" si="3"/>
        <v>41</v>
      </c>
      <c r="U58">
        <f t="shared" si="1"/>
        <v>0</v>
      </c>
      <c r="V58">
        <f t="shared" si="4"/>
        <v>0</v>
      </c>
      <c r="W58">
        <f t="shared" si="37"/>
        <v>0</v>
      </c>
      <c r="X58">
        <f t="shared" si="6"/>
        <v>0</v>
      </c>
      <c r="Y58" s="1">
        <f t="shared" si="7"/>
        <v>0</v>
      </c>
      <c r="Z58" s="1">
        <f t="shared" si="13"/>
        <v>0</v>
      </c>
      <c r="AA58" s="1">
        <f t="shared" si="28"/>
        <v>0</v>
      </c>
      <c r="AC58">
        <v>42</v>
      </c>
      <c r="AD58">
        <f t="shared" si="38"/>
        <v>0</v>
      </c>
      <c r="AE58">
        <f t="shared" si="10"/>
        <v>0</v>
      </c>
      <c r="AF58">
        <f t="shared" si="11"/>
        <v>0</v>
      </c>
    </row>
    <row r="59" spans="1:32">
      <c r="A59" s="28" t="s">
        <v>21</v>
      </c>
      <c r="B59" s="13">
        <f t="shared" si="29"/>
        <v>-1E-13</v>
      </c>
      <c r="C59" s="11">
        <f t="shared" si="30"/>
        <v>-1E-13</v>
      </c>
      <c r="D59" s="28" t="s">
        <v>21</v>
      </c>
      <c r="E59" s="13">
        <f t="shared" si="31"/>
        <v>-1E-13</v>
      </c>
      <c r="F59" s="11">
        <f t="shared" si="32"/>
        <v>-1E-13</v>
      </c>
      <c r="G59" s="28" t="s">
        <v>21</v>
      </c>
      <c r="H59" s="13">
        <f t="shared" si="33"/>
        <v>-1E-13</v>
      </c>
      <c r="I59" s="11">
        <f t="shared" si="34"/>
        <v>-1E-13</v>
      </c>
      <c r="J59" s="28" t="s">
        <v>21</v>
      </c>
      <c r="K59" s="13">
        <f t="shared" si="35"/>
        <v>-1E-13</v>
      </c>
      <c r="L59" s="11">
        <f t="shared" si="36"/>
        <v>-1E-13</v>
      </c>
      <c r="O59">
        <v>37</v>
      </c>
      <c r="P59" s="57"/>
      <c r="Q59" t="s">
        <v>17</v>
      </c>
      <c r="R59">
        <v>0</v>
      </c>
      <c r="S59">
        <f t="shared" si="12"/>
        <v>0</v>
      </c>
      <c r="T59">
        <f t="shared" si="3"/>
        <v>42</v>
      </c>
      <c r="U59">
        <f t="shared" si="1"/>
        <v>0</v>
      </c>
      <c r="V59">
        <f t="shared" si="4"/>
        <v>0</v>
      </c>
      <c r="W59">
        <f t="shared" si="37"/>
        <v>0</v>
      </c>
      <c r="X59">
        <f t="shared" si="6"/>
        <v>0</v>
      </c>
      <c r="Y59" s="1">
        <f t="shared" si="7"/>
        <v>0</v>
      </c>
      <c r="Z59" s="1">
        <f t="shared" si="13"/>
        <v>0</v>
      </c>
      <c r="AA59" s="1">
        <f t="shared" si="28"/>
        <v>0</v>
      </c>
      <c r="AC59">
        <v>43</v>
      </c>
      <c r="AD59">
        <f t="shared" si="38"/>
        <v>0</v>
      </c>
      <c r="AE59">
        <f t="shared" si="10"/>
        <v>0</v>
      </c>
      <c r="AF59">
        <f t="shared" si="11"/>
        <v>0</v>
      </c>
    </row>
    <row r="60" spans="1:32">
      <c r="A60" s="28" t="s">
        <v>22</v>
      </c>
      <c r="B60" s="13">
        <f t="shared" si="29"/>
        <v>-1E-13</v>
      </c>
      <c r="C60" s="11">
        <f t="shared" si="30"/>
        <v>-1E-13</v>
      </c>
      <c r="D60" s="28" t="s">
        <v>22</v>
      </c>
      <c r="E60" s="13">
        <f t="shared" si="31"/>
        <v>-1E-13</v>
      </c>
      <c r="F60" s="11">
        <f t="shared" si="32"/>
        <v>-1E-13</v>
      </c>
      <c r="G60" s="28" t="s">
        <v>22</v>
      </c>
      <c r="H60" s="13">
        <f t="shared" si="33"/>
        <v>-1E-13</v>
      </c>
      <c r="I60" s="11">
        <f t="shared" si="34"/>
        <v>-1E-13</v>
      </c>
      <c r="J60" s="28" t="s">
        <v>22</v>
      </c>
      <c r="K60" s="13">
        <f t="shared" si="35"/>
        <v>-1E-13</v>
      </c>
      <c r="L60" s="11">
        <f t="shared" si="36"/>
        <v>-1E-13</v>
      </c>
      <c r="O60">
        <v>38</v>
      </c>
      <c r="P60" s="57"/>
      <c r="Q60" t="s">
        <v>18</v>
      </c>
      <c r="R60">
        <v>0</v>
      </c>
      <c r="S60">
        <f>+R59</f>
        <v>0</v>
      </c>
      <c r="T60">
        <f>IF((S60+T59)=0,0,T59+1)</f>
        <v>43</v>
      </c>
      <c r="U60">
        <f t="shared" si="1"/>
        <v>0</v>
      </c>
      <c r="V60">
        <f t="shared" si="4"/>
        <v>0</v>
      </c>
      <c r="W60">
        <f t="shared" si="37"/>
        <v>0</v>
      </c>
      <c r="X60">
        <f t="shared" si="6"/>
        <v>0</v>
      </c>
      <c r="Y60" s="1">
        <f t="shared" si="7"/>
        <v>0</v>
      </c>
      <c r="Z60" s="1">
        <f>+Z59-Y60</f>
        <v>0</v>
      </c>
      <c r="AA60" s="1">
        <f t="shared" si="28"/>
        <v>0</v>
      </c>
      <c r="AC60">
        <v>44</v>
      </c>
      <c r="AD60">
        <f t="shared" si="38"/>
        <v>0</v>
      </c>
      <c r="AE60">
        <f t="shared" si="10"/>
        <v>0</v>
      </c>
      <c r="AF60">
        <f t="shared" si="11"/>
        <v>0</v>
      </c>
    </row>
    <row r="61" spans="1:32">
      <c r="A61" s="29" t="s">
        <v>41</v>
      </c>
      <c r="B61" s="21">
        <f>SUM(B49:B60)</f>
        <v>-1.1999999999999999E-12</v>
      </c>
      <c r="C61" s="22">
        <f>SUM(C49:C60)</f>
        <v>-1.1999999999999999E-12</v>
      </c>
      <c r="D61" s="29" t="s">
        <v>41</v>
      </c>
      <c r="E61" s="21">
        <f>SUM(E49:E60)</f>
        <v>-1.1999999999999999E-12</v>
      </c>
      <c r="F61" s="22">
        <f>SUM(F49:F60)</f>
        <v>-1.1999999999999999E-12</v>
      </c>
      <c r="G61" s="29" t="s">
        <v>41</v>
      </c>
      <c r="H61" s="21">
        <f>SUM(H49:H60)</f>
        <v>-1.1999999999999999E-12</v>
      </c>
      <c r="I61" s="22">
        <f>SUM(I49:I60)</f>
        <v>-1.1999999999999999E-12</v>
      </c>
      <c r="J61" s="29" t="s">
        <v>41</v>
      </c>
      <c r="K61" s="21">
        <f>SUM(K49:K60)</f>
        <v>-1.1999999999999999E-12</v>
      </c>
      <c r="L61" s="22">
        <f>SUM(L49:L60)</f>
        <v>-1.1999999999999999E-12</v>
      </c>
      <c r="O61">
        <v>39</v>
      </c>
      <c r="P61" s="57"/>
      <c r="Q61" t="s">
        <v>19</v>
      </c>
      <c r="R61">
        <v>0</v>
      </c>
      <c r="S61">
        <f>+R60</f>
        <v>0</v>
      </c>
      <c r="T61">
        <f>IF((S61+T60)=0,0,T60+1)</f>
        <v>44</v>
      </c>
      <c r="U61">
        <f t="shared" si="1"/>
        <v>0</v>
      </c>
      <c r="V61">
        <f t="shared" si="4"/>
        <v>0</v>
      </c>
      <c r="W61">
        <f t="shared" si="37"/>
        <v>0</v>
      </c>
      <c r="X61">
        <f t="shared" si="6"/>
        <v>0</v>
      </c>
      <c r="Y61" s="1">
        <f t="shared" si="7"/>
        <v>0</v>
      </c>
      <c r="Z61" s="1">
        <f>+Z60-Y61</f>
        <v>0</v>
      </c>
      <c r="AA61" s="1">
        <f t="shared" si="28"/>
        <v>0</v>
      </c>
      <c r="AC61">
        <v>45</v>
      </c>
      <c r="AD61">
        <f t="shared" si="38"/>
        <v>0</v>
      </c>
      <c r="AE61">
        <f t="shared" si="10"/>
        <v>0</v>
      </c>
      <c r="AF61">
        <f t="shared" si="11"/>
        <v>0</v>
      </c>
    </row>
    <row r="62" spans="1:32" ht="25.5" customHeight="1">
      <c r="A62" s="66" t="s">
        <v>44</v>
      </c>
      <c r="B62" s="66"/>
      <c r="C62" s="66"/>
      <c r="D62" s="66"/>
      <c r="E62" s="17"/>
      <c r="F62" s="17"/>
      <c r="G62" s="17"/>
      <c r="H62" s="35" t="s">
        <v>48</v>
      </c>
      <c r="I62" s="17"/>
      <c r="J62" s="17"/>
      <c r="K62" s="17"/>
      <c r="L62" s="17"/>
      <c r="O62">
        <v>40</v>
      </c>
      <c r="P62" s="57"/>
      <c r="Q62" t="s">
        <v>20</v>
      </c>
      <c r="R62">
        <v>0</v>
      </c>
      <c r="S62">
        <f>+R61</f>
        <v>0</v>
      </c>
      <c r="T62">
        <f>IF((S62+T61)=0,0,T61+1)</f>
        <v>45</v>
      </c>
      <c r="U62">
        <f t="shared" si="1"/>
        <v>0</v>
      </c>
      <c r="V62">
        <f t="shared" si="4"/>
        <v>0</v>
      </c>
      <c r="W62">
        <f>IF(E26="Ні",0,IF(E26="Так",1,1001))</f>
        <v>0</v>
      </c>
      <c r="X62">
        <f t="shared" si="6"/>
        <v>0</v>
      </c>
      <c r="Y62" s="1">
        <f t="shared" si="7"/>
        <v>0</v>
      </c>
      <c r="Z62" s="1">
        <f>+Z61-Y62</f>
        <v>0</v>
      </c>
      <c r="AA62" s="1">
        <f>+Z61*$D$10*365/360/12</f>
        <v>0</v>
      </c>
      <c r="AC62">
        <v>46</v>
      </c>
      <c r="AD62">
        <f>IF(AND(E26="НІ",AC62&lt;=$AC$13,AC62&gt;$AC$12),1,0)</f>
        <v>0</v>
      </c>
      <c r="AE62">
        <f>(AD62+AE61)*AD62</f>
        <v>0</v>
      </c>
      <c r="AF62">
        <f t="shared" si="11"/>
        <v>0</v>
      </c>
    </row>
    <row r="63" spans="1:32">
      <c r="A63" s="58" t="s">
        <v>4</v>
      </c>
      <c r="B63" s="59"/>
      <c r="C63" s="59"/>
      <c r="D63" s="23">
        <f>+D8</f>
        <v>720000</v>
      </c>
      <c r="E63" s="18"/>
      <c r="F63" s="17"/>
      <c r="G63" s="17"/>
      <c r="H63" s="17"/>
      <c r="I63" s="17"/>
      <c r="J63" s="17"/>
      <c r="K63" s="17"/>
      <c r="L63" s="17"/>
      <c r="O63">
        <v>41</v>
      </c>
      <c r="P63" s="57"/>
      <c r="Q63" t="s">
        <v>21</v>
      </c>
      <c r="R63">
        <v>0</v>
      </c>
      <c r="S63">
        <f t="shared" si="12"/>
        <v>0</v>
      </c>
      <c r="T63">
        <f t="shared" si="3"/>
        <v>46</v>
      </c>
      <c r="U63">
        <f t="shared" si="1"/>
        <v>0</v>
      </c>
      <c r="V63">
        <f t="shared" si="4"/>
        <v>0</v>
      </c>
      <c r="W63">
        <f>IF(E27="Ні",0,IF(E27="Так",1,1001))</f>
        <v>1</v>
      </c>
      <c r="X63">
        <f t="shared" si="6"/>
        <v>0</v>
      </c>
      <c r="Y63" s="1">
        <f t="shared" si="7"/>
        <v>0</v>
      </c>
      <c r="Z63" s="1">
        <f>+Z62-Y63</f>
        <v>0</v>
      </c>
      <c r="AA63" s="1">
        <f t="shared" si="28"/>
        <v>0</v>
      </c>
      <c r="AC63">
        <v>47</v>
      </c>
      <c r="AD63">
        <f>IF(AND(E27="НІ",AC63&lt;=$AC$13,AC63&gt;$AC$12),1,0)</f>
        <v>0</v>
      </c>
      <c r="AE63">
        <f t="shared" si="10"/>
        <v>0</v>
      </c>
      <c r="AF63">
        <f t="shared" si="11"/>
        <v>0</v>
      </c>
    </row>
    <row r="64" spans="1:32" ht="15" customHeight="1">
      <c r="A64" s="58" t="s">
        <v>32</v>
      </c>
      <c r="B64" s="59"/>
      <c r="C64" s="59"/>
      <c r="D64" s="23">
        <f>SUM(C33:C44,F33:F44,I33:I44,L33:L44,L49:L60,I49:I60,F49:F60,C49:C60)</f>
        <v>131602.77777777775</v>
      </c>
      <c r="E64" s="18"/>
      <c r="F64" s="74" t="str">
        <f>+'Дані експерта'!B2</f>
        <v xml:space="preserve">Петренко Іван Миколайович </v>
      </c>
      <c r="G64" s="74"/>
      <c r="H64" s="74"/>
      <c r="I64" s="74"/>
      <c r="J64" s="74"/>
      <c r="K64" s="74"/>
      <c r="L64" s="17"/>
      <c r="O64">
        <v>42</v>
      </c>
      <c r="P64" s="57"/>
      <c r="Q64" t="s">
        <v>22</v>
      </c>
      <c r="R64">
        <v>0</v>
      </c>
      <c r="S64">
        <f t="shared" si="12"/>
        <v>0</v>
      </c>
      <c r="T64">
        <f t="shared" si="3"/>
        <v>47</v>
      </c>
      <c r="U64">
        <f t="shared" si="1"/>
        <v>0</v>
      </c>
      <c r="V64">
        <f t="shared" si="4"/>
        <v>0</v>
      </c>
      <c r="W64">
        <f>IF(E28="Ні",0,IF(E28="Так",1,1001))</f>
        <v>1</v>
      </c>
      <c r="X64">
        <f t="shared" si="6"/>
        <v>0</v>
      </c>
      <c r="Y64" s="1">
        <f t="shared" si="7"/>
        <v>0</v>
      </c>
      <c r="Z64" s="1">
        <f t="shared" si="13"/>
        <v>0</v>
      </c>
      <c r="AA64" s="1">
        <f t="shared" si="28"/>
        <v>0</v>
      </c>
      <c r="AC64">
        <v>48</v>
      </c>
      <c r="AD64">
        <f>IF(AND(E28="НІ",AC64&lt;=$AC$13,AC64&gt;$AC$12),1,0)</f>
        <v>0</v>
      </c>
      <c r="AE64">
        <f t="shared" si="10"/>
        <v>0</v>
      </c>
      <c r="AF64">
        <f t="shared" si="11"/>
        <v>0</v>
      </c>
    </row>
    <row r="65" spans="1:32" ht="15" customHeight="1">
      <c r="A65" s="60" t="s">
        <v>35</v>
      </c>
      <c r="B65" s="61"/>
      <c r="C65" s="61"/>
      <c r="D65" s="24" t="s">
        <v>38</v>
      </c>
      <c r="E65" s="18"/>
      <c r="F65" s="74"/>
      <c r="G65" s="74"/>
      <c r="H65" s="74"/>
      <c r="I65" s="74"/>
      <c r="J65" s="74"/>
      <c r="K65" s="74"/>
      <c r="L65" s="17"/>
      <c r="O65">
        <v>43</v>
      </c>
      <c r="P65" s="57">
        <v>2018</v>
      </c>
      <c r="Q65" t="s">
        <v>11</v>
      </c>
      <c r="R65">
        <v>0</v>
      </c>
      <c r="S65">
        <f t="shared" si="12"/>
        <v>0</v>
      </c>
      <c r="T65">
        <f t="shared" si="3"/>
        <v>48</v>
      </c>
      <c r="U65">
        <f t="shared" si="1"/>
        <v>0</v>
      </c>
      <c r="V65">
        <f t="shared" si="4"/>
        <v>0</v>
      </c>
      <c r="W65">
        <f t="shared" ref="W65:W76" si="39">IF(F17="Ні",0,IF(F17="Так",1,1001))</f>
        <v>0</v>
      </c>
      <c r="X65">
        <f t="shared" si="6"/>
        <v>0</v>
      </c>
      <c r="Y65" s="1">
        <f t="shared" si="7"/>
        <v>0</v>
      </c>
      <c r="Z65" s="1">
        <f t="shared" si="13"/>
        <v>0</v>
      </c>
      <c r="AA65" s="1">
        <f t="shared" si="28"/>
        <v>0</v>
      </c>
      <c r="AC65">
        <v>49</v>
      </c>
      <c r="AD65">
        <f t="shared" ref="AD65:AD76" si="40">IF(AND(F17="НІ",AC65&lt;=$AC$13,AC65&gt;$AC$12),1,0)</f>
        <v>0</v>
      </c>
      <c r="AE65">
        <f t="shared" si="10"/>
        <v>0</v>
      </c>
      <c r="AF65">
        <f t="shared" si="11"/>
        <v>0</v>
      </c>
    </row>
    <row r="66" spans="1:32" ht="15" customHeight="1">
      <c r="A66" s="62" t="s">
        <v>36</v>
      </c>
      <c r="B66" s="63"/>
      <c r="C66" s="63"/>
      <c r="D66" s="25">
        <f>+D8*D11</f>
        <v>7200</v>
      </c>
      <c r="E66" s="18"/>
      <c r="F66" s="74"/>
      <c r="G66" s="74"/>
      <c r="H66" s="74"/>
      <c r="I66" s="74"/>
      <c r="J66" s="74"/>
      <c r="K66" s="74"/>
      <c r="L66" s="17"/>
      <c r="O66">
        <v>44</v>
      </c>
      <c r="P66" s="57"/>
      <c r="Q66" t="s">
        <v>12</v>
      </c>
      <c r="R66">
        <v>0</v>
      </c>
      <c r="S66">
        <f t="shared" si="12"/>
        <v>0</v>
      </c>
      <c r="T66">
        <f t="shared" si="3"/>
        <v>49</v>
      </c>
      <c r="U66">
        <f t="shared" si="1"/>
        <v>0</v>
      </c>
      <c r="V66">
        <f t="shared" si="4"/>
        <v>0</v>
      </c>
      <c r="W66">
        <f t="shared" si="39"/>
        <v>0</v>
      </c>
      <c r="X66">
        <f t="shared" si="6"/>
        <v>0</v>
      </c>
      <c r="Y66" s="1">
        <f t="shared" si="7"/>
        <v>0</v>
      </c>
      <c r="Z66" s="1">
        <f t="shared" si="13"/>
        <v>0</v>
      </c>
      <c r="AA66" s="1">
        <f t="shared" si="28"/>
        <v>0</v>
      </c>
      <c r="AC66">
        <v>50</v>
      </c>
      <c r="AD66">
        <f t="shared" si="40"/>
        <v>0</v>
      </c>
      <c r="AE66">
        <f t="shared" si="10"/>
        <v>0</v>
      </c>
      <c r="AF66">
        <f t="shared" si="11"/>
        <v>0</v>
      </c>
    </row>
    <row r="67" spans="1:32" ht="15" customHeight="1">
      <c r="A67" s="62" t="s">
        <v>37</v>
      </c>
      <c r="B67" s="63"/>
      <c r="C67" s="63"/>
      <c r="D67" s="51">
        <v>0</v>
      </c>
      <c r="E67" s="18"/>
      <c r="F67" s="75" t="str">
        <f>+'Дані експерта'!B3</f>
        <v>(044) 590-10-00</v>
      </c>
      <c r="G67" s="75"/>
      <c r="H67" s="75"/>
      <c r="I67" s="75"/>
      <c r="J67" s="75"/>
      <c r="K67" s="75"/>
      <c r="L67" s="17"/>
      <c r="O67">
        <v>45</v>
      </c>
      <c r="P67" s="57"/>
      <c r="Q67" t="s">
        <v>13</v>
      </c>
      <c r="R67">
        <v>0</v>
      </c>
      <c r="S67">
        <f t="shared" si="12"/>
        <v>0</v>
      </c>
      <c r="T67">
        <f t="shared" si="3"/>
        <v>50</v>
      </c>
      <c r="U67">
        <f t="shared" si="1"/>
        <v>0</v>
      </c>
      <c r="V67">
        <f t="shared" si="4"/>
        <v>0</v>
      </c>
      <c r="W67">
        <f t="shared" si="39"/>
        <v>0</v>
      </c>
      <c r="X67">
        <f t="shared" si="6"/>
        <v>0</v>
      </c>
      <c r="Y67" s="1">
        <f t="shared" si="7"/>
        <v>0</v>
      </c>
      <c r="Z67" s="1">
        <f t="shared" si="13"/>
        <v>0</v>
      </c>
      <c r="AA67" s="1">
        <f t="shared" si="28"/>
        <v>0</v>
      </c>
      <c r="AC67">
        <v>51</v>
      </c>
      <c r="AD67">
        <f t="shared" si="40"/>
        <v>0</v>
      </c>
      <c r="AE67">
        <f t="shared" si="10"/>
        <v>0</v>
      </c>
      <c r="AF67">
        <f t="shared" si="11"/>
        <v>0</v>
      </c>
    </row>
    <row r="68" spans="1:32" ht="15" hidden="1" customHeight="1">
      <c r="A68" s="64" t="s">
        <v>43</v>
      </c>
      <c r="B68" s="65"/>
      <c r="C68" s="65"/>
      <c r="D68" s="52">
        <v>0</v>
      </c>
      <c r="E68" s="18"/>
      <c r="F68" s="75"/>
      <c r="G68" s="75"/>
      <c r="H68" s="75"/>
      <c r="I68" s="75"/>
      <c r="J68" s="75"/>
      <c r="K68" s="75"/>
      <c r="L68" s="17"/>
      <c r="O68">
        <v>46</v>
      </c>
      <c r="P68" s="57"/>
      <c r="Q68" t="s">
        <v>14</v>
      </c>
      <c r="R68">
        <v>0</v>
      </c>
      <c r="S68">
        <f t="shared" si="12"/>
        <v>0</v>
      </c>
      <c r="T68">
        <f t="shared" si="3"/>
        <v>51</v>
      </c>
      <c r="U68">
        <f t="shared" si="1"/>
        <v>0</v>
      </c>
      <c r="V68">
        <f t="shared" si="4"/>
        <v>0</v>
      </c>
      <c r="W68">
        <f t="shared" si="39"/>
        <v>0</v>
      </c>
      <c r="X68">
        <f t="shared" si="6"/>
        <v>0</v>
      </c>
      <c r="Y68" s="1">
        <f t="shared" si="7"/>
        <v>0</v>
      </c>
      <c r="Z68" s="1">
        <f t="shared" si="13"/>
        <v>0</v>
      </c>
      <c r="AA68" s="1">
        <f t="shared" si="28"/>
        <v>0</v>
      </c>
      <c r="AC68">
        <v>52</v>
      </c>
      <c r="AD68">
        <f t="shared" si="40"/>
        <v>0</v>
      </c>
      <c r="AE68">
        <f t="shared" si="10"/>
        <v>0</v>
      </c>
      <c r="AF68">
        <f t="shared" si="11"/>
        <v>0</v>
      </c>
    </row>
    <row r="69" spans="1:32" ht="15" customHeight="1">
      <c r="A69" s="58" t="s">
        <v>33</v>
      </c>
      <c r="B69" s="59"/>
      <c r="C69" s="59"/>
      <c r="D69" s="53"/>
      <c r="E69" s="18"/>
      <c r="F69" s="75"/>
      <c r="G69" s="75"/>
      <c r="H69" s="75"/>
      <c r="I69" s="75"/>
      <c r="J69" s="75"/>
      <c r="K69" s="75"/>
      <c r="L69" s="17"/>
      <c r="O69">
        <v>47</v>
      </c>
      <c r="P69" s="57"/>
      <c r="Q69" t="s">
        <v>15</v>
      </c>
      <c r="R69">
        <v>0</v>
      </c>
      <c r="S69">
        <f t="shared" si="12"/>
        <v>0</v>
      </c>
      <c r="T69">
        <f t="shared" si="3"/>
        <v>52</v>
      </c>
      <c r="U69">
        <f t="shared" si="1"/>
        <v>0</v>
      </c>
      <c r="V69">
        <f t="shared" si="4"/>
        <v>0</v>
      </c>
      <c r="W69">
        <f t="shared" si="39"/>
        <v>0</v>
      </c>
      <c r="X69">
        <f t="shared" si="6"/>
        <v>0</v>
      </c>
      <c r="Y69" s="1">
        <f t="shared" si="7"/>
        <v>0</v>
      </c>
      <c r="Z69" s="1">
        <f t="shared" si="13"/>
        <v>0</v>
      </c>
      <c r="AA69" s="1">
        <f t="shared" si="28"/>
        <v>0</v>
      </c>
      <c r="AC69">
        <v>53</v>
      </c>
      <c r="AD69">
        <f t="shared" si="40"/>
        <v>0</v>
      </c>
      <c r="AE69">
        <f t="shared" si="10"/>
        <v>0</v>
      </c>
      <c r="AF69">
        <f t="shared" si="11"/>
        <v>0</v>
      </c>
    </row>
    <row r="70" spans="1:32">
      <c r="A70" s="58" t="s">
        <v>34</v>
      </c>
      <c r="B70" s="59"/>
      <c r="C70" s="59"/>
      <c r="D70" s="53">
        <v>0</v>
      </c>
      <c r="E70" s="18"/>
      <c r="F70" s="17"/>
      <c r="G70" s="17"/>
      <c r="H70" s="17"/>
      <c r="I70" s="17"/>
      <c r="J70" s="17"/>
      <c r="K70" s="17"/>
      <c r="L70" s="17"/>
      <c r="O70">
        <v>48</v>
      </c>
      <c r="P70" s="57"/>
      <c r="Q70" t="s">
        <v>16</v>
      </c>
      <c r="R70">
        <v>0</v>
      </c>
      <c r="S70">
        <f t="shared" si="12"/>
        <v>0</v>
      </c>
      <c r="T70">
        <f t="shared" si="3"/>
        <v>53</v>
      </c>
      <c r="U70">
        <f t="shared" si="1"/>
        <v>0</v>
      </c>
      <c r="V70">
        <f t="shared" si="4"/>
        <v>0</v>
      </c>
      <c r="W70">
        <f t="shared" si="39"/>
        <v>0</v>
      </c>
      <c r="X70">
        <f t="shared" si="6"/>
        <v>0</v>
      </c>
      <c r="Y70" s="1">
        <f t="shared" si="7"/>
        <v>0</v>
      </c>
      <c r="Z70" s="1">
        <f t="shared" si="13"/>
        <v>0</v>
      </c>
      <c r="AA70" s="1">
        <f t="shared" si="28"/>
        <v>0</v>
      </c>
      <c r="AC70">
        <v>54</v>
      </c>
      <c r="AD70">
        <f t="shared" si="40"/>
        <v>0</v>
      </c>
      <c r="AE70">
        <f t="shared" si="10"/>
        <v>0</v>
      </c>
      <c r="AF70">
        <f t="shared" si="11"/>
        <v>0</v>
      </c>
    </row>
    <row r="71" spans="1:32">
      <c r="A71" s="68" t="s">
        <v>42</v>
      </c>
      <c r="B71" s="69"/>
      <c r="C71" s="69"/>
      <c r="D71" s="15">
        <f>SUM(D64:D70)</f>
        <v>138802.77777777775</v>
      </c>
      <c r="E71" s="18" t="str">
        <f>VLOOKUP(D5,K5:L7,2,FALSE)</f>
        <v>грн</v>
      </c>
      <c r="F71" s="17"/>
      <c r="G71" s="17"/>
      <c r="H71" s="17"/>
      <c r="I71" s="17"/>
      <c r="J71" s="17"/>
      <c r="K71" s="17"/>
      <c r="L71" s="17"/>
      <c r="O71">
        <v>49</v>
      </c>
      <c r="P71" s="57"/>
      <c r="Q71" t="s">
        <v>17</v>
      </c>
      <c r="R71">
        <v>0</v>
      </c>
      <c r="S71">
        <f t="shared" si="12"/>
        <v>0</v>
      </c>
      <c r="T71">
        <f t="shared" si="3"/>
        <v>54</v>
      </c>
      <c r="U71">
        <f t="shared" si="1"/>
        <v>0</v>
      </c>
      <c r="V71">
        <f t="shared" si="4"/>
        <v>0</v>
      </c>
      <c r="W71">
        <f t="shared" si="39"/>
        <v>0</v>
      </c>
      <c r="X71">
        <f t="shared" si="6"/>
        <v>0</v>
      </c>
      <c r="Y71" s="1">
        <f t="shared" si="7"/>
        <v>0</v>
      </c>
      <c r="Z71" s="1">
        <f t="shared" si="13"/>
        <v>0</v>
      </c>
      <c r="AA71" s="1">
        <f t="shared" si="28"/>
        <v>0</v>
      </c>
      <c r="AC71">
        <v>55</v>
      </c>
      <c r="AD71">
        <f t="shared" si="40"/>
        <v>0</v>
      </c>
      <c r="AE71">
        <f t="shared" si="10"/>
        <v>0</v>
      </c>
      <c r="AF71">
        <f t="shared" si="11"/>
        <v>0</v>
      </c>
    </row>
    <row r="72" spans="1:32" ht="8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O72">
        <v>50</v>
      </c>
      <c r="P72" s="57"/>
      <c r="Q72" t="s">
        <v>18</v>
      </c>
      <c r="R72">
        <v>0</v>
      </c>
      <c r="S72">
        <f t="shared" si="12"/>
        <v>0</v>
      </c>
      <c r="T72">
        <f t="shared" si="3"/>
        <v>55</v>
      </c>
      <c r="U72">
        <f t="shared" si="1"/>
        <v>0</v>
      </c>
      <c r="V72">
        <f t="shared" si="4"/>
        <v>0</v>
      </c>
      <c r="W72">
        <f t="shared" si="39"/>
        <v>0</v>
      </c>
      <c r="X72">
        <f t="shared" si="6"/>
        <v>0</v>
      </c>
      <c r="Y72" s="1">
        <f t="shared" si="7"/>
        <v>0</v>
      </c>
      <c r="Z72" s="1">
        <f t="shared" si="13"/>
        <v>0</v>
      </c>
      <c r="AA72" s="1">
        <f t="shared" si="28"/>
        <v>0</v>
      </c>
      <c r="AC72">
        <v>56</v>
      </c>
      <c r="AD72">
        <f t="shared" si="40"/>
        <v>0</v>
      </c>
      <c r="AE72">
        <f t="shared" si="10"/>
        <v>0</v>
      </c>
      <c r="AF72">
        <f t="shared" si="11"/>
        <v>0</v>
      </c>
    </row>
    <row r="73" spans="1:32" ht="37.5" customHeight="1">
      <c r="A73" s="67" t="s">
        <v>47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O73">
        <v>51</v>
      </c>
      <c r="P73" s="57"/>
      <c r="Q73" t="s">
        <v>19</v>
      </c>
      <c r="R73">
        <v>0</v>
      </c>
      <c r="S73">
        <f t="shared" si="12"/>
        <v>0</v>
      </c>
      <c r="T73">
        <f t="shared" si="3"/>
        <v>56</v>
      </c>
      <c r="U73">
        <f t="shared" si="1"/>
        <v>0</v>
      </c>
      <c r="V73">
        <f t="shared" si="4"/>
        <v>0</v>
      </c>
      <c r="W73">
        <f t="shared" si="39"/>
        <v>0</v>
      </c>
      <c r="X73">
        <f t="shared" si="6"/>
        <v>0</v>
      </c>
      <c r="Y73" s="1">
        <f t="shared" si="7"/>
        <v>0</v>
      </c>
      <c r="Z73" s="1">
        <f t="shared" si="13"/>
        <v>0</v>
      </c>
      <c r="AA73" s="1">
        <f t="shared" si="28"/>
        <v>0</v>
      </c>
      <c r="AC73">
        <v>57</v>
      </c>
      <c r="AD73">
        <f t="shared" si="40"/>
        <v>0</v>
      </c>
      <c r="AE73">
        <f t="shared" si="10"/>
        <v>0</v>
      </c>
      <c r="AF73">
        <f t="shared" si="11"/>
        <v>0</v>
      </c>
    </row>
    <row r="74" spans="1:32" hidden="1">
      <c r="O74">
        <v>52</v>
      </c>
      <c r="P74" s="57"/>
      <c r="Q74" t="s">
        <v>20</v>
      </c>
      <c r="R74">
        <v>0</v>
      </c>
      <c r="S74">
        <f t="shared" si="12"/>
        <v>0</v>
      </c>
      <c r="T74">
        <f t="shared" si="3"/>
        <v>57</v>
      </c>
      <c r="U74">
        <f t="shared" si="1"/>
        <v>0</v>
      </c>
      <c r="V74">
        <f t="shared" si="4"/>
        <v>0</v>
      </c>
      <c r="W74">
        <f t="shared" si="39"/>
        <v>0</v>
      </c>
      <c r="X74">
        <f t="shared" si="6"/>
        <v>0</v>
      </c>
      <c r="Y74" s="1">
        <f t="shared" si="7"/>
        <v>0</v>
      </c>
      <c r="Z74" s="1">
        <f t="shared" si="13"/>
        <v>0</v>
      </c>
      <c r="AA74" s="1">
        <f t="shared" si="28"/>
        <v>0</v>
      </c>
      <c r="AC74">
        <v>58</v>
      </c>
      <c r="AD74">
        <f t="shared" si="40"/>
        <v>0</v>
      </c>
      <c r="AE74">
        <f t="shared" si="10"/>
        <v>0</v>
      </c>
      <c r="AF74">
        <f t="shared" si="11"/>
        <v>0</v>
      </c>
    </row>
    <row r="75" spans="1:32" hidden="1">
      <c r="O75">
        <v>53</v>
      </c>
      <c r="P75" s="57"/>
      <c r="Q75" t="s">
        <v>21</v>
      </c>
      <c r="R75">
        <v>0</v>
      </c>
      <c r="S75">
        <f t="shared" si="12"/>
        <v>0</v>
      </c>
      <c r="T75">
        <f t="shared" si="3"/>
        <v>58</v>
      </c>
      <c r="U75">
        <f t="shared" si="1"/>
        <v>0</v>
      </c>
      <c r="V75">
        <f t="shared" si="4"/>
        <v>0</v>
      </c>
      <c r="W75">
        <f t="shared" si="39"/>
        <v>1</v>
      </c>
      <c r="X75">
        <f t="shared" si="6"/>
        <v>0</v>
      </c>
      <c r="Y75" s="1">
        <f t="shared" si="7"/>
        <v>0</v>
      </c>
      <c r="Z75" s="1">
        <f t="shared" si="13"/>
        <v>0</v>
      </c>
      <c r="AA75" s="1">
        <f t="shared" si="28"/>
        <v>0</v>
      </c>
      <c r="AC75">
        <v>59</v>
      </c>
      <c r="AD75">
        <f t="shared" si="40"/>
        <v>0</v>
      </c>
      <c r="AE75">
        <f t="shared" si="10"/>
        <v>0</v>
      </c>
      <c r="AF75">
        <f t="shared" si="11"/>
        <v>0</v>
      </c>
    </row>
    <row r="76" spans="1:32" hidden="1">
      <c r="O76">
        <v>54</v>
      </c>
      <c r="P76" s="57"/>
      <c r="Q76" t="s">
        <v>22</v>
      </c>
      <c r="R76">
        <v>0</v>
      </c>
      <c r="S76">
        <f t="shared" si="12"/>
        <v>0</v>
      </c>
      <c r="T76">
        <f t="shared" si="3"/>
        <v>59</v>
      </c>
      <c r="U76">
        <f t="shared" si="1"/>
        <v>0</v>
      </c>
      <c r="V76">
        <f t="shared" si="4"/>
        <v>0</v>
      </c>
      <c r="W76">
        <f t="shared" si="39"/>
        <v>1</v>
      </c>
      <c r="X76">
        <f t="shared" si="6"/>
        <v>0</v>
      </c>
      <c r="Y76" s="1">
        <f t="shared" si="7"/>
        <v>0</v>
      </c>
      <c r="Z76" s="1">
        <f t="shared" si="13"/>
        <v>0</v>
      </c>
      <c r="AA76" s="1">
        <f t="shared" si="28"/>
        <v>0</v>
      </c>
      <c r="AC76">
        <v>60</v>
      </c>
      <c r="AD76">
        <f t="shared" si="40"/>
        <v>0</v>
      </c>
      <c r="AE76">
        <f t="shared" si="10"/>
        <v>0</v>
      </c>
      <c r="AF76">
        <f t="shared" si="11"/>
        <v>0</v>
      </c>
    </row>
    <row r="77" spans="1:32" hidden="1">
      <c r="O77">
        <v>55</v>
      </c>
      <c r="P77" s="57">
        <v>2019</v>
      </c>
      <c r="Q77" t="s">
        <v>11</v>
      </c>
      <c r="R77">
        <v>0</v>
      </c>
      <c r="S77">
        <f t="shared" si="12"/>
        <v>0</v>
      </c>
      <c r="T77">
        <f t="shared" si="3"/>
        <v>60</v>
      </c>
      <c r="U77">
        <f t="shared" si="1"/>
        <v>0</v>
      </c>
      <c r="V77">
        <f t="shared" si="4"/>
        <v>0</v>
      </c>
      <c r="W77">
        <f t="shared" ref="W77:W88" si="41">IF(G17="Ні",0,IF(G17="Так",1,1001))</f>
        <v>0</v>
      </c>
      <c r="X77">
        <f t="shared" si="6"/>
        <v>0</v>
      </c>
      <c r="Y77" s="1">
        <f t="shared" si="7"/>
        <v>0</v>
      </c>
      <c r="Z77" s="1">
        <f t="shared" si="13"/>
        <v>0</v>
      </c>
      <c r="AA77" s="1">
        <f t="shared" si="28"/>
        <v>0</v>
      </c>
      <c r="AC77">
        <v>61</v>
      </c>
      <c r="AD77">
        <f t="shared" ref="AD77:AD88" si="42">IF(AND(G17="НІ",AC77&lt;=$AC$13,AC77&gt;$AC$12),1,0)</f>
        <v>0</v>
      </c>
      <c r="AE77">
        <f t="shared" si="10"/>
        <v>0</v>
      </c>
      <c r="AF77">
        <f t="shared" si="11"/>
        <v>0</v>
      </c>
    </row>
    <row r="78" spans="1:32" hidden="1">
      <c r="O78">
        <v>56</v>
      </c>
      <c r="P78" s="57"/>
      <c r="Q78" t="s">
        <v>12</v>
      </c>
      <c r="R78">
        <v>0</v>
      </c>
      <c r="S78">
        <f t="shared" si="12"/>
        <v>0</v>
      </c>
      <c r="T78">
        <f t="shared" si="3"/>
        <v>61</v>
      </c>
      <c r="U78">
        <f t="shared" si="1"/>
        <v>0</v>
      </c>
      <c r="V78">
        <f t="shared" si="4"/>
        <v>0</v>
      </c>
      <c r="W78">
        <f t="shared" si="41"/>
        <v>0</v>
      </c>
      <c r="X78">
        <f t="shared" si="6"/>
        <v>0</v>
      </c>
      <c r="Y78" s="1">
        <f t="shared" si="7"/>
        <v>0</v>
      </c>
      <c r="Z78" s="1">
        <f t="shared" si="13"/>
        <v>0</v>
      </c>
      <c r="AA78" s="1">
        <f t="shared" si="28"/>
        <v>0</v>
      </c>
      <c r="AC78">
        <v>62</v>
      </c>
      <c r="AD78">
        <f t="shared" si="42"/>
        <v>0</v>
      </c>
      <c r="AE78">
        <f t="shared" si="10"/>
        <v>0</v>
      </c>
      <c r="AF78">
        <f t="shared" si="11"/>
        <v>0</v>
      </c>
    </row>
    <row r="79" spans="1:32" hidden="1">
      <c r="O79">
        <v>57</v>
      </c>
      <c r="P79" s="57"/>
      <c r="Q79" t="s">
        <v>13</v>
      </c>
      <c r="R79">
        <v>0</v>
      </c>
      <c r="S79">
        <f t="shared" si="12"/>
        <v>0</v>
      </c>
      <c r="T79">
        <f t="shared" si="3"/>
        <v>62</v>
      </c>
      <c r="U79">
        <f t="shared" si="1"/>
        <v>0</v>
      </c>
      <c r="V79">
        <f t="shared" si="4"/>
        <v>0</v>
      </c>
      <c r="W79">
        <f t="shared" si="41"/>
        <v>0</v>
      </c>
      <c r="X79">
        <f t="shared" si="6"/>
        <v>0</v>
      </c>
      <c r="Y79" s="1">
        <f t="shared" si="7"/>
        <v>0</v>
      </c>
      <c r="Z79" s="1">
        <f t="shared" si="13"/>
        <v>0</v>
      </c>
      <c r="AA79" s="1">
        <f t="shared" si="28"/>
        <v>0</v>
      </c>
      <c r="AC79">
        <v>63</v>
      </c>
      <c r="AD79">
        <f t="shared" si="42"/>
        <v>0</v>
      </c>
      <c r="AE79">
        <f t="shared" si="10"/>
        <v>0</v>
      </c>
      <c r="AF79">
        <f t="shared" si="11"/>
        <v>0</v>
      </c>
    </row>
    <row r="80" spans="1:32" hidden="1">
      <c r="O80">
        <v>58</v>
      </c>
      <c r="P80" s="57"/>
      <c r="Q80" t="s">
        <v>14</v>
      </c>
      <c r="R80">
        <v>0</v>
      </c>
      <c r="S80">
        <f t="shared" si="12"/>
        <v>0</v>
      </c>
      <c r="T80">
        <f t="shared" si="3"/>
        <v>63</v>
      </c>
      <c r="U80">
        <f t="shared" si="1"/>
        <v>0</v>
      </c>
      <c r="V80">
        <f t="shared" si="4"/>
        <v>0</v>
      </c>
      <c r="W80">
        <f t="shared" si="41"/>
        <v>0</v>
      </c>
      <c r="X80">
        <f t="shared" si="6"/>
        <v>0</v>
      </c>
      <c r="Y80" s="1">
        <f t="shared" si="7"/>
        <v>0</v>
      </c>
      <c r="Z80" s="1">
        <f t="shared" si="13"/>
        <v>0</v>
      </c>
      <c r="AA80" s="1">
        <f t="shared" si="28"/>
        <v>0</v>
      </c>
      <c r="AC80">
        <v>64</v>
      </c>
      <c r="AD80">
        <f t="shared" si="42"/>
        <v>0</v>
      </c>
      <c r="AE80">
        <f t="shared" si="10"/>
        <v>0</v>
      </c>
      <c r="AF80">
        <f t="shared" si="11"/>
        <v>0</v>
      </c>
    </row>
    <row r="81" spans="15:32" hidden="1">
      <c r="O81">
        <v>59</v>
      </c>
      <c r="P81" s="57"/>
      <c r="Q81" t="s">
        <v>15</v>
      </c>
      <c r="R81">
        <v>0</v>
      </c>
      <c r="S81">
        <f t="shared" si="12"/>
        <v>0</v>
      </c>
      <c r="T81">
        <f t="shared" si="3"/>
        <v>64</v>
      </c>
      <c r="U81">
        <f t="shared" ref="U81:U112" si="43">IF(T81&lt;=$D$9,T81,0)</f>
        <v>0</v>
      </c>
      <c r="V81">
        <f t="shared" si="4"/>
        <v>0</v>
      </c>
      <c r="W81">
        <f t="shared" si="41"/>
        <v>0</v>
      </c>
      <c r="X81">
        <f t="shared" si="6"/>
        <v>0</v>
      </c>
      <c r="Y81" s="1">
        <f t="shared" si="7"/>
        <v>0</v>
      </c>
      <c r="Z81" s="1">
        <f t="shared" si="13"/>
        <v>0</v>
      </c>
      <c r="AA81" s="1">
        <f t="shared" si="28"/>
        <v>0</v>
      </c>
      <c r="AC81">
        <v>65</v>
      </c>
      <c r="AD81">
        <f t="shared" si="42"/>
        <v>0</v>
      </c>
      <c r="AE81">
        <f t="shared" si="10"/>
        <v>0</v>
      </c>
      <c r="AF81">
        <f t="shared" si="11"/>
        <v>0</v>
      </c>
    </row>
    <row r="82" spans="15:32" hidden="1">
      <c r="O82">
        <v>60</v>
      </c>
      <c r="P82" s="57"/>
      <c r="Q82" t="s">
        <v>16</v>
      </c>
      <c r="R82">
        <v>0</v>
      </c>
      <c r="S82">
        <f t="shared" si="12"/>
        <v>0</v>
      </c>
      <c r="T82">
        <f t="shared" ref="T82:T112" si="44">IF((S82+T81)=0,0,T81+1)</f>
        <v>65</v>
      </c>
      <c r="U82">
        <f t="shared" si="43"/>
        <v>0</v>
      </c>
      <c r="V82">
        <f t="shared" si="4"/>
        <v>0</v>
      </c>
      <c r="W82">
        <f t="shared" si="41"/>
        <v>0</v>
      </c>
      <c r="X82">
        <f t="shared" ref="X82:X112" si="45">+W82*V82</f>
        <v>0</v>
      </c>
      <c r="Y82" s="1">
        <f t="shared" ref="Y82:Y112" si="46">$D$8/$W$14*X82</f>
        <v>0</v>
      </c>
      <c r="Z82" s="1">
        <f t="shared" si="13"/>
        <v>0</v>
      </c>
      <c r="AA82" s="1">
        <f t="shared" si="28"/>
        <v>0</v>
      </c>
      <c r="AC82">
        <v>66</v>
      </c>
      <c r="AD82">
        <f t="shared" si="42"/>
        <v>0</v>
      </c>
      <c r="AE82">
        <f t="shared" ref="AE82:AE112" si="47">(AD82+AE81)*AD82</f>
        <v>0</v>
      </c>
      <c r="AF82">
        <f t="shared" ref="AF82:AF112" si="48">IF(OR(AC82&lt;=$AC$13,AC82&gt;$AC$12),AE82,0)</f>
        <v>0</v>
      </c>
    </row>
    <row r="83" spans="15:32" hidden="1">
      <c r="O83">
        <v>61</v>
      </c>
      <c r="P83" s="57"/>
      <c r="Q83" t="s">
        <v>17</v>
      </c>
      <c r="R83">
        <v>0</v>
      </c>
      <c r="S83">
        <f t="shared" ref="S83:S112" si="49">+R82</f>
        <v>0</v>
      </c>
      <c r="T83">
        <f t="shared" si="44"/>
        <v>66</v>
      </c>
      <c r="U83">
        <f t="shared" si="43"/>
        <v>0</v>
      </c>
      <c r="V83">
        <f t="shared" ref="V83:V112" si="50">IF(U83=0,0,U83/U83)</f>
        <v>0</v>
      </c>
      <c r="W83">
        <f t="shared" si="41"/>
        <v>0</v>
      </c>
      <c r="X83">
        <f t="shared" si="45"/>
        <v>0</v>
      </c>
      <c r="Y83" s="1">
        <f t="shared" si="46"/>
        <v>0</v>
      </c>
      <c r="Z83" s="1">
        <f t="shared" ref="Z83:Z112" si="51">+Z82-Y83</f>
        <v>0</v>
      </c>
      <c r="AA83" s="1">
        <f t="shared" si="28"/>
        <v>0</v>
      </c>
      <c r="AC83">
        <v>67</v>
      </c>
      <c r="AD83">
        <f t="shared" si="42"/>
        <v>0</v>
      </c>
      <c r="AE83">
        <f t="shared" si="47"/>
        <v>0</v>
      </c>
      <c r="AF83">
        <f t="shared" si="48"/>
        <v>0</v>
      </c>
    </row>
    <row r="84" spans="15:32" hidden="1">
      <c r="O84">
        <v>62</v>
      </c>
      <c r="P84" s="57"/>
      <c r="Q84" t="s">
        <v>18</v>
      </c>
      <c r="R84">
        <v>0</v>
      </c>
      <c r="S84">
        <f t="shared" si="49"/>
        <v>0</v>
      </c>
      <c r="T84">
        <f t="shared" si="44"/>
        <v>67</v>
      </c>
      <c r="U84">
        <f t="shared" si="43"/>
        <v>0</v>
      </c>
      <c r="V84">
        <f t="shared" si="50"/>
        <v>0</v>
      </c>
      <c r="W84">
        <f t="shared" si="41"/>
        <v>0</v>
      </c>
      <c r="X84">
        <f t="shared" si="45"/>
        <v>0</v>
      </c>
      <c r="Y84" s="1">
        <f t="shared" si="46"/>
        <v>0</v>
      </c>
      <c r="Z84" s="1">
        <f t="shared" si="51"/>
        <v>0</v>
      </c>
      <c r="AA84" s="1">
        <f t="shared" si="28"/>
        <v>0</v>
      </c>
      <c r="AC84">
        <v>68</v>
      </c>
      <c r="AD84">
        <f t="shared" si="42"/>
        <v>0</v>
      </c>
      <c r="AE84">
        <f t="shared" si="47"/>
        <v>0</v>
      </c>
      <c r="AF84">
        <f t="shared" si="48"/>
        <v>0</v>
      </c>
    </row>
    <row r="85" spans="15:32" hidden="1">
      <c r="O85">
        <v>63</v>
      </c>
      <c r="P85" s="57"/>
      <c r="Q85" t="s">
        <v>19</v>
      </c>
      <c r="R85">
        <v>0</v>
      </c>
      <c r="S85">
        <f t="shared" si="49"/>
        <v>0</v>
      </c>
      <c r="T85">
        <f t="shared" si="44"/>
        <v>68</v>
      </c>
      <c r="U85">
        <f t="shared" si="43"/>
        <v>0</v>
      </c>
      <c r="V85">
        <f t="shared" si="50"/>
        <v>0</v>
      </c>
      <c r="W85">
        <f t="shared" si="41"/>
        <v>0</v>
      </c>
      <c r="X85">
        <f t="shared" si="45"/>
        <v>0</v>
      </c>
      <c r="Y85" s="1">
        <f t="shared" si="46"/>
        <v>0</v>
      </c>
      <c r="Z85" s="1">
        <f t="shared" si="51"/>
        <v>0</v>
      </c>
      <c r="AA85" s="1">
        <f t="shared" si="28"/>
        <v>0</v>
      </c>
      <c r="AC85">
        <v>69</v>
      </c>
      <c r="AD85">
        <f t="shared" si="42"/>
        <v>0</v>
      </c>
      <c r="AE85">
        <f t="shared" si="47"/>
        <v>0</v>
      </c>
      <c r="AF85">
        <f t="shared" si="48"/>
        <v>0</v>
      </c>
    </row>
    <row r="86" spans="15:32" hidden="1">
      <c r="O86">
        <v>64</v>
      </c>
      <c r="P86" s="57"/>
      <c r="Q86" t="s">
        <v>20</v>
      </c>
      <c r="R86">
        <v>0</v>
      </c>
      <c r="S86">
        <f t="shared" si="49"/>
        <v>0</v>
      </c>
      <c r="T86">
        <f t="shared" si="44"/>
        <v>69</v>
      </c>
      <c r="U86">
        <f t="shared" si="43"/>
        <v>0</v>
      </c>
      <c r="V86">
        <f t="shared" si="50"/>
        <v>0</v>
      </c>
      <c r="W86">
        <f t="shared" si="41"/>
        <v>0</v>
      </c>
      <c r="X86">
        <f t="shared" si="45"/>
        <v>0</v>
      </c>
      <c r="Y86" s="1">
        <f t="shared" si="46"/>
        <v>0</v>
      </c>
      <c r="Z86" s="1">
        <f t="shared" si="51"/>
        <v>0</v>
      </c>
      <c r="AA86" s="1">
        <f t="shared" si="28"/>
        <v>0</v>
      </c>
      <c r="AC86">
        <v>70</v>
      </c>
      <c r="AD86">
        <f t="shared" si="42"/>
        <v>0</v>
      </c>
      <c r="AE86">
        <f t="shared" si="47"/>
        <v>0</v>
      </c>
      <c r="AF86">
        <f t="shared" si="48"/>
        <v>0</v>
      </c>
    </row>
    <row r="87" spans="15:32" hidden="1">
      <c r="O87">
        <v>65</v>
      </c>
      <c r="P87" s="57"/>
      <c r="Q87" t="s">
        <v>21</v>
      </c>
      <c r="R87">
        <v>0</v>
      </c>
      <c r="S87">
        <f t="shared" si="49"/>
        <v>0</v>
      </c>
      <c r="T87">
        <f t="shared" si="44"/>
        <v>70</v>
      </c>
      <c r="U87">
        <f t="shared" si="43"/>
        <v>0</v>
      </c>
      <c r="V87">
        <f t="shared" si="50"/>
        <v>0</v>
      </c>
      <c r="W87">
        <f t="shared" si="41"/>
        <v>1</v>
      </c>
      <c r="X87">
        <f t="shared" si="45"/>
        <v>0</v>
      </c>
      <c r="Y87" s="1">
        <f t="shared" si="46"/>
        <v>0</v>
      </c>
      <c r="Z87" s="1">
        <f t="shared" si="51"/>
        <v>0</v>
      </c>
      <c r="AA87" s="1">
        <f t="shared" si="28"/>
        <v>0</v>
      </c>
      <c r="AC87">
        <v>71</v>
      </c>
      <c r="AD87">
        <f t="shared" si="42"/>
        <v>0</v>
      </c>
      <c r="AE87">
        <f t="shared" si="47"/>
        <v>0</v>
      </c>
      <c r="AF87">
        <f t="shared" si="48"/>
        <v>0</v>
      </c>
    </row>
    <row r="88" spans="15:32" hidden="1">
      <c r="O88">
        <v>66</v>
      </c>
      <c r="P88" s="57"/>
      <c r="Q88" t="s">
        <v>22</v>
      </c>
      <c r="R88">
        <v>0</v>
      </c>
      <c r="S88">
        <f t="shared" si="49"/>
        <v>0</v>
      </c>
      <c r="T88">
        <f t="shared" si="44"/>
        <v>71</v>
      </c>
      <c r="U88">
        <f t="shared" si="43"/>
        <v>0</v>
      </c>
      <c r="V88">
        <f t="shared" si="50"/>
        <v>0</v>
      </c>
      <c r="W88">
        <f t="shared" si="41"/>
        <v>1</v>
      </c>
      <c r="X88">
        <f t="shared" si="45"/>
        <v>0</v>
      </c>
      <c r="Y88" s="1">
        <f t="shared" si="46"/>
        <v>0</v>
      </c>
      <c r="Z88" s="1">
        <f t="shared" si="51"/>
        <v>0</v>
      </c>
      <c r="AA88" s="1">
        <f t="shared" si="28"/>
        <v>0</v>
      </c>
      <c r="AC88">
        <v>72</v>
      </c>
      <c r="AD88">
        <f t="shared" si="42"/>
        <v>0</v>
      </c>
      <c r="AE88">
        <f t="shared" si="47"/>
        <v>0</v>
      </c>
      <c r="AF88">
        <f t="shared" si="48"/>
        <v>0</v>
      </c>
    </row>
    <row r="89" spans="15:32" hidden="1">
      <c r="O89">
        <v>67</v>
      </c>
      <c r="P89" s="57">
        <v>2020</v>
      </c>
      <c r="Q89" t="s">
        <v>11</v>
      </c>
      <c r="R89">
        <v>0</v>
      </c>
      <c r="S89">
        <f t="shared" si="49"/>
        <v>0</v>
      </c>
      <c r="T89">
        <f t="shared" si="44"/>
        <v>72</v>
      </c>
      <c r="U89">
        <f t="shared" si="43"/>
        <v>0</v>
      </c>
      <c r="V89">
        <f t="shared" si="50"/>
        <v>0</v>
      </c>
      <c r="W89">
        <f t="shared" ref="W89:W100" si="52">IF(H17="Ні",0,IF(H17="Так",1,1001))</f>
        <v>0</v>
      </c>
      <c r="X89">
        <f t="shared" si="45"/>
        <v>0</v>
      </c>
      <c r="Y89" s="1">
        <f t="shared" si="46"/>
        <v>0</v>
      </c>
      <c r="Z89" s="1">
        <f t="shared" si="51"/>
        <v>0</v>
      </c>
      <c r="AA89" s="1">
        <f t="shared" si="28"/>
        <v>0</v>
      </c>
      <c r="AC89">
        <v>73</v>
      </c>
      <c r="AD89">
        <f t="shared" ref="AD89:AD100" si="53">IF(AND(H17="НІ",AC89&lt;=$AC$13,AC89&gt;$AC$12),1,0)</f>
        <v>0</v>
      </c>
      <c r="AE89">
        <f t="shared" si="47"/>
        <v>0</v>
      </c>
      <c r="AF89">
        <f t="shared" si="48"/>
        <v>0</v>
      </c>
    </row>
    <row r="90" spans="15:32" hidden="1">
      <c r="O90">
        <v>68</v>
      </c>
      <c r="P90" s="57"/>
      <c r="Q90" t="s">
        <v>12</v>
      </c>
      <c r="R90">
        <v>0</v>
      </c>
      <c r="S90">
        <f t="shared" si="49"/>
        <v>0</v>
      </c>
      <c r="T90">
        <f t="shared" si="44"/>
        <v>73</v>
      </c>
      <c r="U90">
        <f t="shared" si="43"/>
        <v>0</v>
      </c>
      <c r="V90">
        <f t="shared" si="50"/>
        <v>0</v>
      </c>
      <c r="W90">
        <f t="shared" si="52"/>
        <v>0</v>
      </c>
      <c r="X90">
        <f t="shared" si="45"/>
        <v>0</v>
      </c>
      <c r="Y90" s="1">
        <f t="shared" si="46"/>
        <v>0</v>
      </c>
      <c r="Z90" s="1">
        <f t="shared" si="51"/>
        <v>0</v>
      </c>
      <c r="AA90" s="1">
        <f t="shared" si="28"/>
        <v>0</v>
      </c>
      <c r="AC90">
        <v>74</v>
      </c>
      <c r="AD90">
        <f t="shared" si="53"/>
        <v>0</v>
      </c>
      <c r="AE90">
        <f t="shared" si="47"/>
        <v>0</v>
      </c>
      <c r="AF90">
        <f t="shared" si="48"/>
        <v>0</v>
      </c>
    </row>
    <row r="91" spans="15:32" hidden="1">
      <c r="O91">
        <v>69</v>
      </c>
      <c r="P91" s="57"/>
      <c r="Q91" t="s">
        <v>13</v>
      </c>
      <c r="R91">
        <v>0</v>
      </c>
      <c r="S91">
        <f t="shared" si="49"/>
        <v>0</v>
      </c>
      <c r="T91">
        <f t="shared" si="44"/>
        <v>74</v>
      </c>
      <c r="U91">
        <f t="shared" si="43"/>
        <v>0</v>
      </c>
      <c r="V91">
        <f t="shared" si="50"/>
        <v>0</v>
      </c>
      <c r="W91">
        <f t="shared" si="52"/>
        <v>0</v>
      </c>
      <c r="X91">
        <f t="shared" si="45"/>
        <v>0</v>
      </c>
      <c r="Y91" s="1">
        <f t="shared" si="46"/>
        <v>0</v>
      </c>
      <c r="Z91" s="1">
        <f t="shared" si="51"/>
        <v>0</v>
      </c>
      <c r="AA91" s="1">
        <f t="shared" si="28"/>
        <v>0</v>
      </c>
      <c r="AC91">
        <v>75</v>
      </c>
      <c r="AD91">
        <f t="shared" si="53"/>
        <v>0</v>
      </c>
      <c r="AE91">
        <f t="shared" si="47"/>
        <v>0</v>
      </c>
      <c r="AF91">
        <f t="shared" si="48"/>
        <v>0</v>
      </c>
    </row>
    <row r="92" spans="15:32" hidden="1">
      <c r="O92">
        <v>70</v>
      </c>
      <c r="P92" s="57"/>
      <c r="Q92" t="s">
        <v>14</v>
      </c>
      <c r="R92">
        <v>0</v>
      </c>
      <c r="S92">
        <f t="shared" si="49"/>
        <v>0</v>
      </c>
      <c r="T92">
        <f t="shared" si="44"/>
        <v>75</v>
      </c>
      <c r="U92">
        <f t="shared" si="43"/>
        <v>0</v>
      </c>
      <c r="V92">
        <f t="shared" si="50"/>
        <v>0</v>
      </c>
      <c r="W92">
        <f t="shared" si="52"/>
        <v>0</v>
      </c>
      <c r="X92">
        <f t="shared" si="45"/>
        <v>0</v>
      </c>
      <c r="Y92" s="1">
        <f t="shared" si="46"/>
        <v>0</v>
      </c>
      <c r="Z92" s="1">
        <f t="shared" si="51"/>
        <v>0</v>
      </c>
      <c r="AA92" s="1">
        <f t="shared" si="28"/>
        <v>0</v>
      </c>
      <c r="AC92">
        <v>76</v>
      </c>
      <c r="AD92">
        <f t="shared" si="53"/>
        <v>0</v>
      </c>
      <c r="AE92">
        <f t="shared" si="47"/>
        <v>0</v>
      </c>
      <c r="AF92">
        <f t="shared" si="48"/>
        <v>0</v>
      </c>
    </row>
    <row r="93" spans="15:32" hidden="1">
      <c r="O93">
        <v>71</v>
      </c>
      <c r="P93" s="57"/>
      <c r="Q93" t="s">
        <v>15</v>
      </c>
      <c r="R93">
        <v>0</v>
      </c>
      <c r="S93">
        <f t="shared" si="49"/>
        <v>0</v>
      </c>
      <c r="T93">
        <f t="shared" si="44"/>
        <v>76</v>
      </c>
      <c r="U93">
        <f t="shared" si="43"/>
        <v>0</v>
      </c>
      <c r="V93">
        <f t="shared" si="50"/>
        <v>0</v>
      </c>
      <c r="W93">
        <f t="shared" si="52"/>
        <v>0</v>
      </c>
      <c r="X93">
        <f t="shared" si="45"/>
        <v>0</v>
      </c>
      <c r="Y93" s="1">
        <f t="shared" si="46"/>
        <v>0</v>
      </c>
      <c r="Z93" s="1">
        <f t="shared" si="51"/>
        <v>0</v>
      </c>
      <c r="AA93" s="1">
        <f t="shared" si="28"/>
        <v>0</v>
      </c>
      <c r="AC93">
        <v>77</v>
      </c>
      <c r="AD93">
        <f t="shared" si="53"/>
        <v>0</v>
      </c>
      <c r="AE93">
        <f t="shared" si="47"/>
        <v>0</v>
      </c>
      <c r="AF93">
        <f t="shared" si="48"/>
        <v>0</v>
      </c>
    </row>
    <row r="94" spans="15:32" hidden="1">
      <c r="O94">
        <v>72</v>
      </c>
      <c r="P94" s="57"/>
      <c r="Q94" t="s">
        <v>16</v>
      </c>
      <c r="R94">
        <v>0</v>
      </c>
      <c r="S94">
        <f t="shared" si="49"/>
        <v>0</v>
      </c>
      <c r="T94">
        <f t="shared" si="44"/>
        <v>77</v>
      </c>
      <c r="U94">
        <f t="shared" si="43"/>
        <v>0</v>
      </c>
      <c r="V94">
        <f t="shared" si="50"/>
        <v>0</v>
      </c>
      <c r="W94">
        <f t="shared" si="52"/>
        <v>0</v>
      </c>
      <c r="X94">
        <f t="shared" si="45"/>
        <v>0</v>
      </c>
      <c r="Y94" s="1">
        <f t="shared" si="46"/>
        <v>0</v>
      </c>
      <c r="Z94" s="1">
        <f t="shared" si="51"/>
        <v>0</v>
      </c>
      <c r="AA94" s="1">
        <f t="shared" si="28"/>
        <v>0</v>
      </c>
      <c r="AC94">
        <v>78</v>
      </c>
      <c r="AD94">
        <f t="shared" si="53"/>
        <v>0</v>
      </c>
      <c r="AE94">
        <f t="shared" si="47"/>
        <v>0</v>
      </c>
      <c r="AF94">
        <f t="shared" si="48"/>
        <v>0</v>
      </c>
    </row>
    <row r="95" spans="15:32" hidden="1">
      <c r="O95">
        <v>73</v>
      </c>
      <c r="P95" s="57"/>
      <c r="Q95" t="s">
        <v>17</v>
      </c>
      <c r="R95">
        <v>0</v>
      </c>
      <c r="S95">
        <f t="shared" si="49"/>
        <v>0</v>
      </c>
      <c r="T95">
        <f t="shared" si="44"/>
        <v>78</v>
      </c>
      <c r="U95">
        <f t="shared" si="43"/>
        <v>0</v>
      </c>
      <c r="V95">
        <f t="shared" si="50"/>
        <v>0</v>
      </c>
      <c r="W95">
        <f t="shared" si="52"/>
        <v>0</v>
      </c>
      <c r="X95">
        <f t="shared" si="45"/>
        <v>0</v>
      </c>
      <c r="Y95" s="1">
        <f t="shared" si="46"/>
        <v>0</v>
      </c>
      <c r="Z95" s="1">
        <f t="shared" si="51"/>
        <v>0</v>
      </c>
      <c r="AA95" s="1">
        <f t="shared" si="28"/>
        <v>0</v>
      </c>
      <c r="AC95">
        <v>79</v>
      </c>
      <c r="AD95">
        <f t="shared" si="53"/>
        <v>0</v>
      </c>
      <c r="AE95">
        <f t="shared" si="47"/>
        <v>0</v>
      </c>
      <c r="AF95">
        <f t="shared" si="48"/>
        <v>0</v>
      </c>
    </row>
    <row r="96" spans="15:32" hidden="1">
      <c r="O96">
        <v>74</v>
      </c>
      <c r="P96" s="57"/>
      <c r="Q96" t="s">
        <v>18</v>
      </c>
      <c r="R96">
        <v>0</v>
      </c>
      <c r="S96">
        <f t="shared" si="49"/>
        <v>0</v>
      </c>
      <c r="T96">
        <f t="shared" si="44"/>
        <v>79</v>
      </c>
      <c r="U96">
        <f t="shared" si="43"/>
        <v>0</v>
      </c>
      <c r="V96">
        <f t="shared" si="50"/>
        <v>0</v>
      </c>
      <c r="W96">
        <f t="shared" si="52"/>
        <v>0</v>
      </c>
      <c r="X96">
        <f t="shared" si="45"/>
        <v>0</v>
      </c>
      <c r="Y96" s="1">
        <f t="shared" si="46"/>
        <v>0</v>
      </c>
      <c r="Z96" s="1">
        <f t="shared" si="51"/>
        <v>0</v>
      </c>
      <c r="AA96" s="1">
        <f t="shared" si="28"/>
        <v>0</v>
      </c>
      <c r="AC96">
        <v>80</v>
      </c>
      <c r="AD96">
        <f t="shared" si="53"/>
        <v>0</v>
      </c>
      <c r="AE96">
        <f t="shared" si="47"/>
        <v>0</v>
      </c>
      <c r="AF96">
        <f t="shared" si="48"/>
        <v>0</v>
      </c>
    </row>
    <row r="97" spans="15:32" hidden="1">
      <c r="O97">
        <v>75</v>
      </c>
      <c r="P97" s="57"/>
      <c r="Q97" t="s">
        <v>19</v>
      </c>
      <c r="R97">
        <v>0</v>
      </c>
      <c r="S97">
        <f t="shared" si="49"/>
        <v>0</v>
      </c>
      <c r="T97">
        <f t="shared" si="44"/>
        <v>80</v>
      </c>
      <c r="U97">
        <f t="shared" si="43"/>
        <v>0</v>
      </c>
      <c r="V97">
        <f t="shared" si="50"/>
        <v>0</v>
      </c>
      <c r="W97">
        <f t="shared" si="52"/>
        <v>0</v>
      </c>
      <c r="X97">
        <f t="shared" si="45"/>
        <v>0</v>
      </c>
      <c r="Y97" s="1">
        <f t="shared" si="46"/>
        <v>0</v>
      </c>
      <c r="Z97" s="1">
        <f t="shared" si="51"/>
        <v>0</v>
      </c>
      <c r="AA97" s="1">
        <f t="shared" si="28"/>
        <v>0</v>
      </c>
      <c r="AC97">
        <v>81</v>
      </c>
      <c r="AD97">
        <f t="shared" si="53"/>
        <v>0</v>
      </c>
      <c r="AE97">
        <f t="shared" si="47"/>
        <v>0</v>
      </c>
      <c r="AF97">
        <f t="shared" si="48"/>
        <v>0</v>
      </c>
    </row>
    <row r="98" spans="15:32" hidden="1">
      <c r="O98">
        <v>76</v>
      </c>
      <c r="P98" s="57"/>
      <c r="Q98" t="s">
        <v>20</v>
      </c>
      <c r="R98">
        <v>0</v>
      </c>
      <c r="S98">
        <f t="shared" si="49"/>
        <v>0</v>
      </c>
      <c r="T98">
        <f t="shared" si="44"/>
        <v>81</v>
      </c>
      <c r="U98">
        <f t="shared" si="43"/>
        <v>0</v>
      </c>
      <c r="V98">
        <f t="shared" si="50"/>
        <v>0</v>
      </c>
      <c r="W98">
        <f t="shared" si="52"/>
        <v>0</v>
      </c>
      <c r="X98">
        <f t="shared" si="45"/>
        <v>0</v>
      </c>
      <c r="Y98" s="1">
        <f t="shared" si="46"/>
        <v>0</v>
      </c>
      <c r="Z98" s="1">
        <f t="shared" si="51"/>
        <v>0</v>
      </c>
      <c r="AA98" s="1">
        <f t="shared" si="28"/>
        <v>0</v>
      </c>
      <c r="AC98">
        <v>82</v>
      </c>
      <c r="AD98">
        <f t="shared" si="53"/>
        <v>0</v>
      </c>
      <c r="AE98">
        <f t="shared" si="47"/>
        <v>0</v>
      </c>
      <c r="AF98">
        <f t="shared" si="48"/>
        <v>0</v>
      </c>
    </row>
    <row r="99" spans="15:32" hidden="1">
      <c r="O99">
        <v>77</v>
      </c>
      <c r="P99" s="57"/>
      <c r="Q99" t="s">
        <v>21</v>
      </c>
      <c r="R99">
        <v>0</v>
      </c>
      <c r="S99">
        <f t="shared" si="49"/>
        <v>0</v>
      </c>
      <c r="T99">
        <f t="shared" si="44"/>
        <v>82</v>
      </c>
      <c r="U99">
        <f t="shared" si="43"/>
        <v>0</v>
      </c>
      <c r="V99">
        <f t="shared" si="50"/>
        <v>0</v>
      </c>
      <c r="W99">
        <f t="shared" si="52"/>
        <v>0</v>
      </c>
      <c r="X99">
        <f t="shared" si="45"/>
        <v>0</v>
      </c>
      <c r="Y99" s="1">
        <f t="shared" si="46"/>
        <v>0</v>
      </c>
      <c r="Z99" s="1">
        <f t="shared" si="51"/>
        <v>0</v>
      </c>
      <c r="AA99" s="1">
        <f t="shared" si="28"/>
        <v>0</v>
      </c>
      <c r="AC99">
        <v>83</v>
      </c>
      <c r="AD99">
        <f t="shared" si="53"/>
        <v>0</v>
      </c>
      <c r="AE99">
        <f t="shared" si="47"/>
        <v>0</v>
      </c>
      <c r="AF99">
        <f t="shared" si="48"/>
        <v>0</v>
      </c>
    </row>
    <row r="100" spans="15:32" hidden="1">
      <c r="O100">
        <v>78</v>
      </c>
      <c r="P100" s="57"/>
      <c r="Q100" t="s">
        <v>22</v>
      </c>
      <c r="R100">
        <v>0</v>
      </c>
      <c r="S100">
        <f t="shared" si="49"/>
        <v>0</v>
      </c>
      <c r="T100">
        <f t="shared" si="44"/>
        <v>83</v>
      </c>
      <c r="U100">
        <f t="shared" si="43"/>
        <v>0</v>
      </c>
      <c r="V100">
        <f t="shared" si="50"/>
        <v>0</v>
      </c>
      <c r="W100">
        <f t="shared" si="52"/>
        <v>0</v>
      </c>
      <c r="X100">
        <f t="shared" si="45"/>
        <v>0</v>
      </c>
      <c r="Y100" s="1">
        <f t="shared" si="46"/>
        <v>0</v>
      </c>
      <c r="Z100" s="1">
        <f t="shared" si="51"/>
        <v>0</v>
      </c>
      <c r="AA100" s="1">
        <f t="shared" si="28"/>
        <v>0</v>
      </c>
      <c r="AC100">
        <v>84</v>
      </c>
      <c r="AD100">
        <f t="shared" si="53"/>
        <v>0</v>
      </c>
      <c r="AE100">
        <f t="shared" si="47"/>
        <v>0</v>
      </c>
      <c r="AF100">
        <f t="shared" si="48"/>
        <v>0</v>
      </c>
    </row>
    <row r="101" spans="15:32" hidden="1">
      <c r="O101">
        <v>79</v>
      </c>
      <c r="P101" s="57">
        <v>2021</v>
      </c>
      <c r="Q101" t="s">
        <v>11</v>
      </c>
      <c r="R101">
        <v>0</v>
      </c>
      <c r="S101">
        <f t="shared" si="49"/>
        <v>0</v>
      </c>
      <c r="T101">
        <f t="shared" si="44"/>
        <v>84</v>
      </c>
      <c r="U101">
        <f t="shared" si="43"/>
        <v>0</v>
      </c>
      <c r="V101">
        <f t="shared" si="50"/>
        <v>0</v>
      </c>
      <c r="W101">
        <f t="shared" ref="W101:W112" si="54">IF(I17="Ні",0,IF(I17="Так",1,1001))</f>
        <v>0</v>
      </c>
      <c r="X101">
        <f t="shared" si="45"/>
        <v>0</v>
      </c>
      <c r="Y101" s="1">
        <f t="shared" si="46"/>
        <v>0</v>
      </c>
      <c r="Z101" s="1">
        <f t="shared" si="51"/>
        <v>0</v>
      </c>
      <c r="AA101" s="1">
        <f t="shared" si="28"/>
        <v>0</v>
      </c>
      <c r="AC101">
        <v>85</v>
      </c>
      <c r="AD101">
        <f t="shared" ref="AD101:AD112" si="55">IF(AND(I17="НІ",AC101&lt;=$AC$13,AC101&gt;$AC$12),1,0)</f>
        <v>0</v>
      </c>
      <c r="AE101">
        <f t="shared" si="47"/>
        <v>0</v>
      </c>
      <c r="AF101">
        <f t="shared" si="48"/>
        <v>0</v>
      </c>
    </row>
    <row r="102" spans="15:32" hidden="1">
      <c r="O102">
        <v>80</v>
      </c>
      <c r="P102" s="57"/>
      <c r="Q102" t="s">
        <v>12</v>
      </c>
      <c r="R102">
        <v>0</v>
      </c>
      <c r="S102">
        <f t="shared" si="49"/>
        <v>0</v>
      </c>
      <c r="T102">
        <f t="shared" si="44"/>
        <v>85</v>
      </c>
      <c r="U102">
        <f t="shared" si="43"/>
        <v>0</v>
      </c>
      <c r="V102">
        <f t="shared" si="50"/>
        <v>0</v>
      </c>
      <c r="W102">
        <f t="shared" si="54"/>
        <v>0</v>
      </c>
      <c r="X102">
        <f t="shared" si="45"/>
        <v>0</v>
      </c>
      <c r="Y102" s="1">
        <f t="shared" si="46"/>
        <v>0</v>
      </c>
      <c r="Z102" s="1">
        <f t="shared" si="51"/>
        <v>0</v>
      </c>
      <c r="AA102" s="1">
        <f t="shared" si="28"/>
        <v>0</v>
      </c>
      <c r="AC102">
        <v>86</v>
      </c>
      <c r="AD102">
        <f t="shared" si="55"/>
        <v>0</v>
      </c>
      <c r="AE102">
        <f t="shared" si="47"/>
        <v>0</v>
      </c>
      <c r="AF102">
        <f t="shared" si="48"/>
        <v>0</v>
      </c>
    </row>
    <row r="103" spans="15:32" hidden="1">
      <c r="O103">
        <v>81</v>
      </c>
      <c r="P103" s="57"/>
      <c r="Q103" t="s">
        <v>13</v>
      </c>
      <c r="R103">
        <v>0</v>
      </c>
      <c r="S103">
        <f t="shared" si="49"/>
        <v>0</v>
      </c>
      <c r="T103">
        <f t="shared" si="44"/>
        <v>86</v>
      </c>
      <c r="U103">
        <f t="shared" si="43"/>
        <v>0</v>
      </c>
      <c r="V103">
        <f t="shared" si="50"/>
        <v>0</v>
      </c>
      <c r="W103">
        <f t="shared" si="54"/>
        <v>0</v>
      </c>
      <c r="X103">
        <f t="shared" si="45"/>
        <v>0</v>
      </c>
      <c r="Y103" s="1">
        <f t="shared" si="46"/>
        <v>0</v>
      </c>
      <c r="Z103" s="1">
        <f t="shared" si="51"/>
        <v>0</v>
      </c>
      <c r="AA103" s="1">
        <f t="shared" si="28"/>
        <v>0</v>
      </c>
      <c r="AC103">
        <v>87</v>
      </c>
      <c r="AD103">
        <f t="shared" si="55"/>
        <v>0</v>
      </c>
      <c r="AE103">
        <f t="shared" si="47"/>
        <v>0</v>
      </c>
      <c r="AF103">
        <f t="shared" si="48"/>
        <v>0</v>
      </c>
    </row>
    <row r="104" spans="15:32" hidden="1">
      <c r="O104">
        <v>82</v>
      </c>
      <c r="P104" s="57"/>
      <c r="Q104" t="s">
        <v>14</v>
      </c>
      <c r="R104">
        <v>0</v>
      </c>
      <c r="S104">
        <f t="shared" si="49"/>
        <v>0</v>
      </c>
      <c r="T104">
        <f t="shared" si="44"/>
        <v>87</v>
      </c>
      <c r="U104">
        <f t="shared" si="43"/>
        <v>0</v>
      </c>
      <c r="V104">
        <f t="shared" si="50"/>
        <v>0</v>
      </c>
      <c r="W104">
        <f t="shared" si="54"/>
        <v>0</v>
      </c>
      <c r="X104">
        <f t="shared" si="45"/>
        <v>0</v>
      </c>
      <c r="Y104" s="1">
        <f t="shared" si="46"/>
        <v>0</v>
      </c>
      <c r="Z104" s="1">
        <f t="shared" si="51"/>
        <v>0</v>
      </c>
      <c r="AA104" s="1">
        <f t="shared" si="28"/>
        <v>0</v>
      </c>
      <c r="AC104">
        <v>88</v>
      </c>
      <c r="AD104">
        <f t="shared" si="55"/>
        <v>0</v>
      </c>
      <c r="AE104">
        <f t="shared" si="47"/>
        <v>0</v>
      </c>
      <c r="AF104">
        <f t="shared" si="48"/>
        <v>0</v>
      </c>
    </row>
    <row r="105" spans="15:32" hidden="1">
      <c r="O105">
        <v>83</v>
      </c>
      <c r="P105" s="57"/>
      <c r="Q105" t="s">
        <v>15</v>
      </c>
      <c r="R105">
        <v>0</v>
      </c>
      <c r="S105">
        <f t="shared" si="49"/>
        <v>0</v>
      </c>
      <c r="T105">
        <f t="shared" si="44"/>
        <v>88</v>
      </c>
      <c r="U105">
        <f t="shared" si="43"/>
        <v>0</v>
      </c>
      <c r="V105">
        <f t="shared" si="50"/>
        <v>0</v>
      </c>
      <c r="W105">
        <f t="shared" si="54"/>
        <v>0</v>
      </c>
      <c r="X105">
        <f t="shared" si="45"/>
        <v>0</v>
      </c>
      <c r="Y105" s="1">
        <f t="shared" si="46"/>
        <v>0</v>
      </c>
      <c r="Z105" s="1">
        <f t="shared" si="51"/>
        <v>0</v>
      </c>
      <c r="AA105" s="1">
        <f t="shared" si="28"/>
        <v>0</v>
      </c>
      <c r="AC105">
        <v>89</v>
      </c>
      <c r="AD105">
        <f t="shared" si="55"/>
        <v>0</v>
      </c>
      <c r="AE105">
        <f t="shared" si="47"/>
        <v>0</v>
      </c>
      <c r="AF105">
        <f t="shared" si="48"/>
        <v>0</v>
      </c>
    </row>
    <row r="106" spans="15:32" hidden="1">
      <c r="O106">
        <v>84</v>
      </c>
      <c r="P106" s="57"/>
      <c r="Q106" t="s">
        <v>16</v>
      </c>
      <c r="R106">
        <v>0</v>
      </c>
      <c r="S106">
        <f t="shared" si="49"/>
        <v>0</v>
      </c>
      <c r="T106">
        <f t="shared" si="44"/>
        <v>89</v>
      </c>
      <c r="U106">
        <f t="shared" si="43"/>
        <v>0</v>
      </c>
      <c r="V106">
        <f t="shared" si="50"/>
        <v>0</v>
      </c>
      <c r="W106">
        <f t="shared" si="54"/>
        <v>0</v>
      </c>
      <c r="X106">
        <f t="shared" si="45"/>
        <v>0</v>
      </c>
      <c r="Y106" s="1">
        <f t="shared" si="46"/>
        <v>0</v>
      </c>
      <c r="Z106" s="1">
        <f t="shared" si="51"/>
        <v>0</v>
      </c>
      <c r="AA106" s="1">
        <f t="shared" si="28"/>
        <v>0</v>
      </c>
      <c r="AC106">
        <v>90</v>
      </c>
      <c r="AD106">
        <f t="shared" si="55"/>
        <v>0</v>
      </c>
      <c r="AE106">
        <f t="shared" si="47"/>
        <v>0</v>
      </c>
      <c r="AF106">
        <f t="shared" si="48"/>
        <v>0</v>
      </c>
    </row>
    <row r="107" spans="15:32" hidden="1">
      <c r="P107" s="57"/>
      <c r="Q107" t="s">
        <v>17</v>
      </c>
      <c r="R107">
        <v>0</v>
      </c>
      <c r="S107">
        <f t="shared" si="49"/>
        <v>0</v>
      </c>
      <c r="T107">
        <f t="shared" si="44"/>
        <v>90</v>
      </c>
      <c r="U107">
        <f t="shared" si="43"/>
        <v>0</v>
      </c>
      <c r="V107">
        <f t="shared" si="50"/>
        <v>0</v>
      </c>
      <c r="W107">
        <f t="shared" si="54"/>
        <v>0</v>
      </c>
      <c r="X107">
        <f t="shared" si="45"/>
        <v>0</v>
      </c>
      <c r="Y107" s="1">
        <f t="shared" si="46"/>
        <v>0</v>
      </c>
      <c r="Z107" s="1">
        <f t="shared" si="51"/>
        <v>0</v>
      </c>
      <c r="AA107" s="1">
        <f t="shared" si="28"/>
        <v>0</v>
      </c>
      <c r="AC107">
        <v>91</v>
      </c>
      <c r="AD107">
        <f t="shared" si="55"/>
        <v>0</v>
      </c>
      <c r="AE107">
        <f t="shared" si="47"/>
        <v>0</v>
      </c>
      <c r="AF107">
        <f t="shared" si="48"/>
        <v>0</v>
      </c>
    </row>
    <row r="108" spans="15:32" hidden="1">
      <c r="P108" s="57"/>
      <c r="Q108" t="s">
        <v>18</v>
      </c>
      <c r="R108">
        <v>0</v>
      </c>
      <c r="S108">
        <f t="shared" si="49"/>
        <v>0</v>
      </c>
      <c r="T108">
        <f t="shared" si="44"/>
        <v>91</v>
      </c>
      <c r="U108">
        <f t="shared" si="43"/>
        <v>0</v>
      </c>
      <c r="V108">
        <f t="shared" si="50"/>
        <v>0</v>
      </c>
      <c r="W108">
        <f t="shared" si="54"/>
        <v>0</v>
      </c>
      <c r="X108">
        <f t="shared" si="45"/>
        <v>0</v>
      </c>
      <c r="Y108" s="1">
        <f t="shared" si="46"/>
        <v>0</v>
      </c>
      <c r="Z108" s="1">
        <f t="shared" si="51"/>
        <v>0</v>
      </c>
      <c r="AA108" s="1">
        <f t="shared" si="28"/>
        <v>0</v>
      </c>
      <c r="AC108">
        <v>92</v>
      </c>
      <c r="AD108">
        <f t="shared" si="55"/>
        <v>0</v>
      </c>
      <c r="AE108">
        <f t="shared" si="47"/>
        <v>0</v>
      </c>
      <c r="AF108">
        <f t="shared" si="48"/>
        <v>0</v>
      </c>
    </row>
    <row r="109" spans="15:32" hidden="1">
      <c r="P109" s="57"/>
      <c r="Q109" t="s">
        <v>19</v>
      </c>
      <c r="R109">
        <v>0</v>
      </c>
      <c r="S109">
        <f t="shared" si="49"/>
        <v>0</v>
      </c>
      <c r="T109">
        <f t="shared" si="44"/>
        <v>92</v>
      </c>
      <c r="U109">
        <f t="shared" si="43"/>
        <v>0</v>
      </c>
      <c r="V109">
        <f t="shared" si="50"/>
        <v>0</v>
      </c>
      <c r="W109">
        <f t="shared" si="54"/>
        <v>0</v>
      </c>
      <c r="X109">
        <f t="shared" si="45"/>
        <v>0</v>
      </c>
      <c r="Y109" s="1">
        <f t="shared" si="46"/>
        <v>0</v>
      </c>
      <c r="Z109" s="1">
        <f t="shared" si="51"/>
        <v>0</v>
      </c>
      <c r="AA109" s="1">
        <f t="shared" si="28"/>
        <v>0</v>
      </c>
      <c r="AC109">
        <v>93</v>
      </c>
      <c r="AD109">
        <f t="shared" si="55"/>
        <v>0</v>
      </c>
      <c r="AE109">
        <f t="shared" si="47"/>
        <v>0</v>
      </c>
      <c r="AF109">
        <f t="shared" si="48"/>
        <v>0</v>
      </c>
    </row>
    <row r="110" spans="15:32" hidden="1">
      <c r="P110" s="57"/>
      <c r="Q110" t="s">
        <v>20</v>
      </c>
      <c r="R110">
        <v>0</v>
      </c>
      <c r="S110">
        <f t="shared" si="49"/>
        <v>0</v>
      </c>
      <c r="T110">
        <f t="shared" si="44"/>
        <v>93</v>
      </c>
      <c r="U110">
        <f t="shared" si="43"/>
        <v>0</v>
      </c>
      <c r="V110">
        <f t="shared" si="50"/>
        <v>0</v>
      </c>
      <c r="W110">
        <f t="shared" si="54"/>
        <v>0</v>
      </c>
      <c r="X110">
        <f t="shared" si="45"/>
        <v>0</v>
      </c>
      <c r="Y110" s="1">
        <f t="shared" si="46"/>
        <v>0</v>
      </c>
      <c r="Z110" s="1">
        <f t="shared" si="51"/>
        <v>0</v>
      </c>
      <c r="AA110" s="1">
        <f t="shared" si="28"/>
        <v>0</v>
      </c>
      <c r="AC110">
        <v>94</v>
      </c>
      <c r="AD110">
        <f t="shared" si="55"/>
        <v>0</v>
      </c>
      <c r="AE110">
        <f t="shared" si="47"/>
        <v>0</v>
      </c>
      <c r="AF110">
        <f t="shared" si="48"/>
        <v>0</v>
      </c>
    </row>
    <row r="111" spans="15:32" hidden="1">
      <c r="P111" s="57"/>
      <c r="Q111" t="s">
        <v>21</v>
      </c>
      <c r="R111">
        <v>0</v>
      </c>
      <c r="S111">
        <f t="shared" si="49"/>
        <v>0</v>
      </c>
      <c r="T111">
        <f t="shared" si="44"/>
        <v>94</v>
      </c>
      <c r="U111">
        <f t="shared" si="43"/>
        <v>0</v>
      </c>
      <c r="V111">
        <f t="shared" si="50"/>
        <v>0</v>
      </c>
      <c r="W111">
        <f t="shared" si="54"/>
        <v>0</v>
      </c>
      <c r="X111">
        <f t="shared" si="45"/>
        <v>0</v>
      </c>
      <c r="Y111" s="1">
        <f t="shared" si="46"/>
        <v>0</v>
      </c>
      <c r="Z111" s="1">
        <f t="shared" si="51"/>
        <v>0</v>
      </c>
      <c r="AA111" s="1">
        <f t="shared" ref="AA111:AA112" si="56">+Z110*$D$10*365/360/12</f>
        <v>0</v>
      </c>
      <c r="AC111">
        <v>95</v>
      </c>
      <c r="AD111">
        <f t="shared" si="55"/>
        <v>0</v>
      </c>
      <c r="AE111">
        <f t="shared" si="47"/>
        <v>0</v>
      </c>
      <c r="AF111">
        <f t="shared" si="48"/>
        <v>0</v>
      </c>
    </row>
    <row r="112" spans="15:32" hidden="1">
      <c r="P112" s="57"/>
      <c r="Q112" t="s">
        <v>22</v>
      </c>
      <c r="R112">
        <v>0</v>
      </c>
      <c r="S112">
        <f t="shared" si="49"/>
        <v>0</v>
      </c>
      <c r="T112">
        <f t="shared" si="44"/>
        <v>95</v>
      </c>
      <c r="U112">
        <f t="shared" si="43"/>
        <v>0</v>
      </c>
      <c r="V112">
        <f t="shared" si="50"/>
        <v>0</v>
      </c>
      <c r="W112">
        <f t="shared" si="54"/>
        <v>0</v>
      </c>
      <c r="X112">
        <f t="shared" si="45"/>
        <v>0</v>
      </c>
      <c r="Y112" s="1">
        <f t="shared" si="46"/>
        <v>0</v>
      </c>
      <c r="Z112" s="1">
        <f t="shared" si="51"/>
        <v>0</v>
      </c>
      <c r="AA112" s="1">
        <f t="shared" si="56"/>
        <v>0</v>
      </c>
      <c r="AC112">
        <v>96</v>
      </c>
      <c r="AD112">
        <f t="shared" si="55"/>
        <v>0</v>
      </c>
      <c r="AE112">
        <f t="shared" si="47"/>
        <v>0</v>
      </c>
      <c r="AF112">
        <f t="shared" si="48"/>
        <v>0</v>
      </c>
    </row>
  </sheetData>
  <sheetProtection algorithmName="SHA-512" hashValue="Tod+RjRv0EMwNcNYulPgG9QPGV8DnWrAxjJ+8V6/wYQ/96RNgJurK9mLvthWBysEFXS2C2PlpzsUvFtlbY7ajw==" saltValue="6hDvWFjc+3Fh/VuBKQHS9Q==" spinCount="100000" sheet="1" objects="1" scenarios="1"/>
  <protectedRanges>
    <protectedRange sqref="D6:D7 D9 D10 D11 D12" name="Range1"/>
  </protectedRanges>
  <mergeCells count="40">
    <mergeCell ref="F64:K66"/>
    <mergeCell ref="F67:K69"/>
    <mergeCell ref="A8:C8"/>
    <mergeCell ref="A4:C4"/>
    <mergeCell ref="D4:H4"/>
    <mergeCell ref="A5:C5"/>
    <mergeCell ref="A6:C6"/>
    <mergeCell ref="A7:C7"/>
    <mergeCell ref="A9:C9"/>
    <mergeCell ref="A10:C10"/>
    <mergeCell ref="A11:C11"/>
    <mergeCell ref="A12:C12"/>
    <mergeCell ref="P17:P28"/>
    <mergeCell ref="P41:P52"/>
    <mergeCell ref="A47:C47"/>
    <mergeCell ref="D47:F47"/>
    <mergeCell ref="G47:I47"/>
    <mergeCell ref="J47:L47"/>
    <mergeCell ref="P29:P40"/>
    <mergeCell ref="A31:C31"/>
    <mergeCell ref="D31:F31"/>
    <mergeCell ref="G31:I31"/>
    <mergeCell ref="J31:L31"/>
    <mergeCell ref="A29:L29"/>
    <mergeCell ref="P77:P88"/>
    <mergeCell ref="P89:P100"/>
    <mergeCell ref="P101:P112"/>
    <mergeCell ref="P53:P64"/>
    <mergeCell ref="A63:C63"/>
    <mergeCell ref="A64:C64"/>
    <mergeCell ref="A65:C65"/>
    <mergeCell ref="P65:P76"/>
    <mergeCell ref="A66:C66"/>
    <mergeCell ref="A67:C67"/>
    <mergeCell ref="A68:C68"/>
    <mergeCell ref="A69:C69"/>
    <mergeCell ref="A70:C70"/>
    <mergeCell ref="A62:D62"/>
    <mergeCell ref="A73:L73"/>
    <mergeCell ref="A71:C71"/>
  </mergeCells>
  <conditionalFormatting sqref="B33:B44 E33:E44 H33:H44 K33:K44 K49:K60 H49:H60 E49:E60 B49:B60">
    <cfRule type="cellIs" dxfId="104" priority="103" operator="lessThan">
      <formula>0</formula>
    </cfRule>
    <cfRule type="cellIs" dxfId="103" priority="104" operator="greaterThan">
      <formula>0</formula>
    </cfRule>
    <cfRule type="cellIs" dxfId="102" priority="105" operator="equal">
      <formula>0</formula>
    </cfRule>
  </conditionalFormatting>
  <conditionalFormatting sqref="C33:C44 F33:F44 I33:I44 L33:L44 C49:C60 F49:F60 I49:I60 L49:L60">
    <cfRule type="cellIs" dxfId="101" priority="102" operator="lessThan">
      <formula>0</formula>
    </cfRule>
  </conditionalFormatting>
  <conditionalFormatting sqref="C33:C44 F33:F44 I33:I44 L33:L44 L49:L60 I49:I60 F49:F60 C49:C60">
    <cfRule type="cellIs" dxfId="100" priority="101" operator="greaterThan">
      <formula>0</formula>
    </cfRule>
  </conditionalFormatting>
  <conditionalFormatting sqref="A29">
    <cfRule type="cellIs" dxfId="99" priority="100" operator="equal">
      <formula>"!Увага, Ви вказали відстрочку погашення капіталу більшою за максимально можливі 11 місяців!"</formula>
    </cfRule>
  </conditionalFormatting>
  <conditionalFormatting sqref="B17:I28">
    <cfRule type="containsText" dxfId="98" priority="98" operator="containsText" text="Так">
      <formula>NOT(ISERROR(SEARCH("Так",B17)))</formula>
    </cfRule>
    <cfRule type="containsText" dxfId="97" priority="99" operator="containsText" text="Ні">
      <formula>NOT(ISERROR(SEARCH("Ні",B17)))</formula>
    </cfRule>
  </conditionalFormatting>
  <conditionalFormatting sqref="B17">
    <cfRule type="expression" dxfId="96" priority="97">
      <formula>B33&lt;0</formula>
    </cfRule>
  </conditionalFormatting>
  <conditionalFormatting sqref="B18">
    <cfRule type="expression" dxfId="95" priority="96">
      <formula>$B$34&lt;0</formula>
    </cfRule>
  </conditionalFormatting>
  <conditionalFormatting sqref="B19">
    <cfRule type="expression" dxfId="94" priority="95">
      <formula>$B$35&lt;0</formula>
    </cfRule>
  </conditionalFormatting>
  <conditionalFormatting sqref="B20">
    <cfRule type="expression" dxfId="93" priority="94">
      <formula>$B$36&lt;0</formula>
    </cfRule>
  </conditionalFormatting>
  <conditionalFormatting sqref="B21">
    <cfRule type="expression" dxfId="92" priority="93">
      <formula>$B$37&lt;0</formula>
    </cfRule>
  </conditionalFormatting>
  <conditionalFormatting sqref="B22">
    <cfRule type="expression" dxfId="91" priority="92">
      <formula>B38&lt;0</formula>
    </cfRule>
  </conditionalFormatting>
  <conditionalFormatting sqref="B23">
    <cfRule type="expression" dxfId="90" priority="91">
      <formula>B39&lt;0</formula>
    </cfRule>
  </conditionalFormatting>
  <conditionalFormatting sqref="B24">
    <cfRule type="expression" dxfId="89" priority="90">
      <formula>B40&lt;0</formula>
    </cfRule>
  </conditionalFormatting>
  <conditionalFormatting sqref="B25">
    <cfRule type="expression" dxfId="88" priority="89">
      <formula>B41&lt;0</formula>
    </cfRule>
  </conditionalFormatting>
  <conditionalFormatting sqref="B26">
    <cfRule type="expression" dxfId="87" priority="88">
      <formula>B42&lt;0</formula>
    </cfRule>
  </conditionalFormatting>
  <conditionalFormatting sqref="B27">
    <cfRule type="expression" dxfId="86" priority="87">
      <formula>B43&lt;0</formula>
    </cfRule>
  </conditionalFormatting>
  <conditionalFormatting sqref="B28">
    <cfRule type="expression" dxfId="85" priority="86">
      <formula>B44&lt;0</formula>
    </cfRule>
  </conditionalFormatting>
  <conditionalFormatting sqref="C17">
    <cfRule type="expression" dxfId="84" priority="85">
      <formula>E33&lt;0</formula>
    </cfRule>
  </conditionalFormatting>
  <conditionalFormatting sqref="C18">
    <cfRule type="expression" dxfId="83" priority="84">
      <formula>E34&lt;0</formula>
    </cfRule>
  </conditionalFormatting>
  <conditionalFormatting sqref="C19">
    <cfRule type="expression" dxfId="82" priority="83">
      <formula>E35&lt;0</formula>
    </cfRule>
  </conditionalFormatting>
  <conditionalFormatting sqref="C20">
    <cfRule type="expression" dxfId="81" priority="82">
      <formula>E36&lt;0</formula>
    </cfRule>
  </conditionalFormatting>
  <conditionalFormatting sqref="C21">
    <cfRule type="expression" dxfId="80" priority="81">
      <formula>E37&lt;0</formula>
    </cfRule>
  </conditionalFormatting>
  <conditionalFormatting sqref="C22">
    <cfRule type="expression" dxfId="79" priority="80">
      <formula>E38&lt;0</formula>
    </cfRule>
  </conditionalFormatting>
  <conditionalFormatting sqref="C23">
    <cfRule type="expression" dxfId="78" priority="79">
      <formula>E39&lt;0</formula>
    </cfRule>
  </conditionalFormatting>
  <conditionalFormatting sqref="C24">
    <cfRule type="expression" dxfId="77" priority="78">
      <formula>E40&lt;0</formula>
    </cfRule>
  </conditionalFormatting>
  <conditionalFormatting sqref="C25">
    <cfRule type="expression" dxfId="76" priority="77">
      <formula>E41&lt;0</formula>
    </cfRule>
  </conditionalFormatting>
  <conditionalFormatting sqref="C26">
    <cfRule type="expression" dxfId="75" priority="76">
      <formula>E42&lt;0</formula>
    </cfRule>
  </conditionalFormatting>
  <conditionalFormatting sqref="C27">
    <cfRule type="expression" dxfId="74" priority="75">
      <formula>E43&lt;0</formula>
    </cfRule>
  </conditionalFormatting>
  <conditionalFormatting sqref="C28">
    <cfRule type="expression" dxfId="73" priority="74">
      <formula>E44&lt;0</formula>
    </cfRule>
  </conditionalFormatting>
  <conditionalFormatting sqref="D17">
    <cfRule type="expression" dxfId="72" priority="73">
      <formula>H33&lt;0</formula>
    </cfRule>
  </conditionalFormatting>
  <conditionalFormatting sqref="D18">
    <cfRule type="expression" dxfId="71" priority="72">
      <formula>H34&lt;0</formula>
    </cfRule>
  </conditionalFormatting>
  <conditionalFormatting sqref="D19">
    <cfRule type="expression" dxfId="70" priority="71">
      <formula>H35&lt;0</formula>
    </cfRule>
  </conditionalFormatting>
  <conditionalFormatting sqref="D20">
    <cfRule type="expression" dxfId="69" priority="70">
      <formula>H36&lt;0</formula>
    </cfRule>
  </conditionalFormatting>
  <conditionalFormatting sqref="D21">
    <cfRule type="expression" dxfId="68" priority="69">
      <formula>H37&lt;0</formula>
    </cfRule>
  </conditionalFormatting>
  <conditionalFormatting sqref="D22">
    <cfRule type="expression" dxfId="67" priority="68">
      <formula>H38&lt;0</formula>
    </cfRule>
  </conditionalFormatting>
  <conditionalFormatting sqref="D23">
    <cfRule type="expression" dxfId="66" priority="67">
      <formula>H39&lt;0</formula>
    </cfRule>
  </conditionalFormatting>
  <conditionalFormatting sqref="D24">
    <cfRule type="expression" dxfId="65" priority="66">
      <formula>H40&lt;0</formula>
    </cfRule>
  </conditionalFormatting>
  <conditionalFormatting sqref="D25">
    <cfRule type="expression" dxfId="64" priority="65">
      <formula>H41&lt;0</formula>
    </cfRule>
  </conditionalFormatting>
  <conditionalFormatting sqref="D26">
    <cfRule type="expression" dxfId="63" priority="64">
      <formula>H42&lt;0</formula>
    </cfRule>
  </conditionalFormatting>
  <conditionalFormatting sqref="D27">
    <cfRule type="expression" dxfId="62" priority="63">
      <formula>H43&lt;0</formula>
    </cfRule>
  </conditionalFormatting>
  <conditionalFormatting sqref="D28">
    <cfRule type="expression" dxfId="61" priority="62">
      <formula>H44&lt;0</formula>
    </cfRule>
  </conditionalFormatting>
  <conditionalFormatting sqref="E17">
    <cfRule type="expression" dxfId="60" priority="61">
      <formula>K33&lt;0</formula>
    </cfRule>
  </conditionalFormatting>
  <conditionalFormatting sqref="E18">
    <cfRule type="expression" dxfId="59" priority="60">
      <formula>K34&lt;0</formula>
    </cfRule>
  </conditionalFormatting>
  <conditionalFormatting sqref="E19">
    <cfRule type="expression" dxfId="58" priority="59">
      <formula>K35&lt;0</formula>
    </cfRule>
  </conditionalFormatting>
  <conditionalFormatting sqref="E20">
    <cfRule type="expression" dxfId="57" priority="58">
      <formula>K36&lt;0</formula>
    </cfRule>
  </conditionalFormatting>
  <conditionalFormatting sqref="E21">
    <cfRule type="expression" dxfId="56" priority="57">
      <formula>K37&lt;0</formula>
    </cfRule>
  </conditionalFormatting>
  <conditionalFormatting sqref="E22">
    <cfRule type="expression" dxfId="55" priority="56">
      <formula>K38&lt;0</formula>
    </cfRule>
  </conditionalFormatting>
  <conditionalFormatting sqref="E23">
    <cfRule type="expression" dxfId="54" priority="55">
      <formula>K39&lt;0</formula>
    </cfRule>
  </conditionalFormatting>
  <conditionalFormatting sqref="E24">
    <cfRule type="expression" dxfId="53" priority="54">
      <formula>K40&lt;0</formula>
    </cfRule>
  </conditionalFormatting>
  <conditionalFormatting sqref="E25">
    <cfRule type="expression" dxfId="52" priority="53">
      <formula>K41&lt;0</formula>
    </cfRule>
  </conditionalFormatting>
  <conditionalFormatting sqref="E26">
    <cfRule type="expression" dxfId="51" priority="52">
      <formula>K42&lt;0</formula>
    </cfRule>
  </conditionalFormatting>
  <conditionalFormatting sqref="E27">
    <cfRule type="expression" dxfId="50" priority="51">
      <formula>K43&lt;0</formula>
    </cfRule>
  </conditionalFormatting>
  <conditionalFormatting sqref="E28">
    <cfRule type="expression" dxfId="49" priority="50">
      <formula>K44&lt;0</formula>
    </cfRule>
  </conditionalFormatting>
  <conditionalFormatting sqref="F17">
    <cfRule type="expression" dxfId="48" priority="49">
      <formula>B49&lt;0</formula>
    </cfRule>
  </conditionalFormatting>
  <conditionalFormatting sqref="F18">
    <cfRule type="expression" dxfId="47" priority="48">
      <formula>B50&lt;0</formula>
    </cfRule>
  </conditionalFormatting>
  <conditionalFormatting sqref="F19">
    <cfRule type="expression" dxfId="46" priority="47">
      <formula>B51&lt;0</formula>
    </cfRule>
  </conditionalFormatting>
  <conditionalFormatting sqref="F20">
    <cfRule type="expression" dxfId="45" priority="46">
      <formula>B52&lt;0</formula>
    </cfRule>
  </conditionalFormatting>
  <conditionalFormatting sqref="F21">
    <cfRule type="expression" dxfId="44" priority="45">
      <formula>B53&lt;0</formula>
    </cfRule>
  </conditionalFormatting>
  <conditionalFormatting sqref="F22">
    <cfRule type="expression" dxfId="43" priority="44">
      <formula>B54&lt;0</formula>
    </cfRule>
  </conditionalFormatting>
  <conditionalFormatting sqref="F23">
    <cfRule type="expression" dxfId="42" priority="43">
      <formula>B55&lt;0</formula>
    </cfRule>
  </conditionalFormatting>
  <conditionalFormatting sqref="F24">
    <cfRule type="expression" dxfId="41" priority="42">
      <formula>B56&lt;0</formula>
    </cfRule>
  </conditionalFormatting>
  <conditionalFormatting sqref="F25">
    <cfRule type="expression" dxfId="40" priority="41">
      <formula>B57&lt;0</formula>
    </cfRule>
  </conditionalFormatting>
  <conditionalFormatting sqref="F26">
    <cfRule type="expression" dxfId="39" priority="40">
      <formula>B58&lt;0</formula>
    </cfRule>
  </conditionalFormatting>
  <conditionalFormatting sqref="F27">
    <cfRule type="expression" dxfId="38" priority="39">
      <formula>B59&lt;0</formula>
    </cfRule>
  </conditionalFormatting>
  <conditionalFormatting sqref="F28">
    <cfRule type="expression" dxfId="37" priority="38">
      <formula>B60&lt;0</formula>
    </cfRule>
  </conditionalFormatting>
  <conditionalFormatting sqref="G17">
    <cfRule type="expression" dxfId="36" priority="37">
      <formula>E49&lt;0</formula>
    </cfRule>
  </conditionalFormatting>
  <conditionalFormatting sqref="G18">
    <cfRule type="expression" dxfId="35" priority="36">
      <formula>E50&lt;0</formula>
    </cfRule>
  </conditionalFormatting>
  <conditionalFormatting sqref="G19">
    <cfRule type="expression" dxfId="34" priority="35">
      <formula>E51&lt;0</formula>
    </cfRule>
  </conditionalFormatting>
  <conditionalFormatting sqref="G20">
    <cfRule type="expression" dxfId="33" priority="34">
      <formula>E52&lt;0</formula>
    </cfRule>
  </conditionalFormatting>
  <conditionalFormatting sqref="G21">
    <cfRule type="expression" dxfId="32" priority="33">
      <formula>E53&lt;0</formula>
    </cfRule>
  </conditionalFormatting>
  <conditionalFormatting sqref="G22">
    <cfRule type="expression" dxfId="31" priority="32">
      <formula>E54&lt;0</formula>
    </cfRule>
  </conditionalFormatting>
  <conditionalFormatting sqref="G23">
    <cfRule type="expression" dxfId="30" priority="31">
      <formula>E55&lt;0</formula>
    </cfRule>
  </conditionalFormatting>
  <conditionalFormatting sqref="G24">
    <cfRule type="expression" dxfId="29" priority="30">
      <formula>E56&lt;0</formula>
    </cfRule>
  </conditionalFormatting>
  <conditionalFormatting sqref="G25">
    <cfRule type="expression" dxfId="28" priority="29">
      <formula>E57&lt;0</formula>
    </cfRule>
  </conditionalFormatting>
  <conditionalFormatting sqref="G26">
    <cfRule type="expression" dxfId="27" priority="28">
      <formula>E58&lt;0</formula>
    </cfRule>
  </conditionalFormatting>
  <conditionalFormatting sqref="G27">
    <cfRule type="expression" dxfId="26" priority="27">
      <formula>E59&lt;0</formula>
    </cfRule>
  </conditionalFormatting>
  <conditionalFormatting sqref="G28">
    <cfRule type="expression" dxfId="25" priority="26">
      <formula>E60&lt;0</formula>
    </cfRule>
  </conditionalFormatting>
  <conditionalFormatting sqref="H17">
    <cfRule type="expression" dxfId="24" priority="25">
      <formula>H49&lt;0</formula>
    </cfRule>
  </conditionalFormatting>
  <conditionalFormatting sqref="H18">
    <cfRule type="expression" dxfId="23" priority="24">
      <formula>H50&lt;0</formula>
    </cfRule>
  </conditionalFormatting>
  <conditionalFormatting sqref="H19">
    <cfRule type="expression" dxfId="22" priority="23">
      <formula>H51&lt;0</formula>
    </cfRule>
  </conditionalFormatting>
  <conditionalFormatting sqref="H20">
    <cfRule type="expression" dxfId="21" priority="22">
      <formula>H52&lt;0</formula>
    </cfRule>
  </conditionalFormatting>
  <conditionalFormatting sqref="H21">
    <cfRule type="expression" dxfId="20" priority="21">
      <formula>H53&lt;0</formula>
    </cfRule>
  </conditionalFormatting>
  <conditionalFormatting sqref="H22">
    <cfRule type="expression" dxfId="19" priority="20">
      <formula>H54&lt;0</formula>
    </cfRule>
  </conditionalFormatting>
  <conditionalFormatting sqref="H23">
    <cfRule type="expression" dxfId="18" priority="19">
      <formula>H55&lt;0</formula>
    </cfRule>
  </conditionalFormatting>
  <conditionalFormatting sqref="H24">
    <cfRule type="expression" dxfId="17" priority="18">
      <formula>H56&lt;0</formula>
    </cfRule>
  </conditionalFormatting>
  <conditionalFormatting sqref="H25">
    <cfRule type="expression" dxfId="16" priority="17">
      <formula>H57&lt;0</formula>
    </cfRule>
  </conditionalFormatting>
  <conditionalFormatting sqref="H26">
    <cfRule type="expression" dxfId="15" priority="16">
      <formula>H58&lt;0</formula>
    </cfRule>
  </conditionalFormatting>
  <conditionalFormatting sqref="H27">
    <cfRule type="expression" dxfId="14" priority="15">
      <formula>H59&lt;0</formula>
    </cfRule>
  </conditionalFormatting>
  <conditionalFormatting sqref="H28">
    <cfRule type="expression" dxfId="13" priority="14">
      <formula>H60&lt;0</formula>
    </cfRule>
  </conditionalFormatting>
  <conditionalFormatting sqref="I17">
    <cfRule type="expression" dxfId="12" priority="13">
      <formula>K49&lt;0</formula>
    </cfRule>
  </conditionalFormatting>
  <conditionalFormatting sqref="I18">
    <cfRule type="expression" dxfId="11" priority="12">
      <formula>K50&lt;0</formula>
    </cfRule>
  </conditionalFormatting>
  <conditionalFormatting sqref="I19">
    <cfRule type="expression" dxfId="10" priority="11">
      <formula>K51&lt;0</formula>
    </cfRule>
  </conditionalFormatting>
  <conditionalFormatting sqref="I20">
    <cfRule type="expression" dxfId="9" priority="10">
      <formula>K52&lt;0</formula>
    </cfRule>
  </conditionalFormatting>
  <conditionalFormatting sqref="I21">
    <cfRule type="expression" dxfId="8" priority="9">
      <formula>K53&lt;0</formula>
    </cfRule>
  </conditionalFormatting>
  <conditionalFormatting sqref="I22">
    <cfRule type="expression" dxfId="7" priority="8">
      <formula>K54&lt;0</formula>
    </cfRule>
  </conditionalFormatting>
  <conditionalFormatting sqref="I23">
    <cfRule type="expression" dxfId="6" priority="7">
      <formula>K55&lt;0</formula>
    </cfRule>
  </conditionalFormatting>
  <conditionalFormatting sqref="I24">
    <cfRule type="expression" dxfId="5" priority="6">
      <formula>K56&lt;0</formula>
    </cfRule>
  </conditionalFormatting>
  <conditionalFormatting sqref="I25">
    <cfRule type="expression" dxfId="4" priority="5">
      <formula>K57&lt;0</formula>
    </cfRule>
  </conditionalFormatting>
  <conditionalFormatting sqref="I26">
    <cfRule type="expression" dxfId="3" priority="4">
      <formula>K58&lt;0</formula>
    </cfRule>
  </conditionalFormatting>
  <conditionalFormatting sqref="I27">
    <cfRule type="expression" dxfId="2" priority="3">
      <formula>K59&lt;0</formula>
    </cfRule>
  </conditionalFormatting>
  <conditionalFormatting sqref="I28">
    <cfRule type="expression" dxfId="1" priority="2">
      <formula>K60&lt;0</formula>
    </cfRule>
  </conditionalFormatting>
  <conditionalFormatting sqref="D24">
    <cfRule type="expression" dxfId="0" priority="1">
      <formula>H40&lt;0</formula>
    </cfRule>
  </conditionalFormatting>
  <dataValidations count="4">
    <dataValidation type="list" allowBlank="1" showInputMessage="1" showErrorMessage="1" sqref="B17:I28" xr:uid="{00000000-0002-0000-0000-000000000000}">
      <formula1>$O$19:$O$20</formula1>
    </dataValidation>
    <dataValidation type="list" allowBlank="1" showInputMessage="1" showErrorMessage="1" sqref="D12" xr:uid="{00000000-0002-0000-0000-000001000000}">
      <formula1>$O$1:$O$13</formula1>
    </dataValidation>
    <dataValidation type="list" allowBlank="1" showInputMessage="1" showErrorMessage="1" sqref="D9" xr:uid="{00000000-0002-0000-0000-000002000000}">
      <formula1>$O$23:$O$106</formula1>
    </dataValidation>
    <dataValidation type="list" allowBlank="1" showInputMessage="1" showErrorMessage="1" sqref="D5" xr:uid="{00000000-0002-0000-0000-000003000000}">
      <formula1>$K$5:$K$7</formula1>
    </dataValidation>
  </dataValidations>
  <pageMargins left="0.55118110236220474" right="0.43307086614173229" top="0.31496062992125984" bottom="0.35433070866141736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63"/>
  <sheetViews>
    <sheetView workbookViewId="0">
      <selection activeCell="J28" sqref="J28"/>
    </sheetView>
  </sheetViews>
  <sheetFormatPr defaultRowHeight="15"/>
  <cols>
    <col min="3" max="3" width="9.28515625" bestFit="1" customWidth="1"/>
    <col min="4" max="4" width="11.42578125" bestFit="1" customWidth="1"/>
  </cols>
  <sheetData>
    <row r="1" spans="2:7">
      <c r="C1" s="1"/>
      <c r="D1" s="1">
        <v>1000000</v>
      </c>
      <c r="E1" s="2">
        <v>0.18</v>
      </c>
      <c r="F1" s="1"/>
      <c r="G1" s="1"/>
    </row>
    <row r="2" spans="2:7">
      <c r="B2">
        <v>1</v>
      </c>
      <c r="C2" s="1">
        <v>1</v>
      </c>
      <c r="D2" s="1">
        <f>+D1-F2</f>
        <v>965075.89803049131</v>
      </c>
      <c r="E2" s="6">
        <v>49924.101969508716</v>
      </c>
      <c r="F2" s="1">
        <f>+E2-G2</f>
        <v>34924.101969508716</v>
      </c>
      <c r="G2" s="1">
        <f>+D1*$E$1/12</f>
        <v>15000</v>
      </c>
    </row>
    <row r="3" spans="2:7">
      <c r="B3">
        <v>1</v>
      </c>
      <c r="C3" s="1">
        <v>2</v>
      </c>
      <c r="D3" s="1">
        <f t="shared" ref="D3:D25" si="0">+D2-F3</f>
        <v>929627.93453144003</v>
      </c>
      <c r="E3" s="7">
        <f>+E2</f>
        <v>49924.101969508716</v>
      </c>
      <c r="F3" s="1">
        <f t="shared" ref="F3:F25" si="1">+E3-G3</f>
        <v>35447.963499051344</v>
      </c>
      <c r="G3" s="1">
        <f t="shared" ref="G3:G25" si="2">+D2*$E$1/12</f>
        <v>14476.13847045737</v>
      </c>
    </row>
    <row r="4" spans="2:7">
      <c r="B4">
        <v>0</v>
      </c>
      <c r="C4" s="1">
        <v>3</v>
      </c>
      <c r="D4" s="1">
        <f t="shared" si="0"/>
        <v>929627.93453144003</v>
      </c>
      <c r="E4" s="7">
        <f t="shared" ref="E4:E25" si="3">+E3</f>
        <v>49924.101969508716</v>
      </c>
      <c r="F4" s="1">
        <v>0</v>
      </c>
      <c r="G4" s="1">
        <f t="shared" si="2"/>
        <v>13944.419017971601</v>
      </c>
    </row>
    <row r="5" spans="2:7">
      <c r="B5">
        <v>0</v>
      </c>
      <c r="C5" s="1">
        <v>4</v>
      </c>
      <c r="D5" s="1">
        <f t="shared" si="0"/>
        <v>929627.93453144003</v>
      </c>
      <c r="E5" s="7">
        <f t="shared" si="3"/>
        <v>49924.101969508716</v>
      </c>
      <c r="F5" s="1">
        <v>0</v>
      </c>
      <c r="G5" s="1">
        <f t="shared" si="2"/>
        <v>13944.419017971601</v>
      </c>
    </row>
    <row r="6" spans="2:7">
      <c r="B6">
        <v>0</v>
      </c>
      <c r="C6" s="1">
        <v>5</v>
      </c>
      <c r="D6" s="1">
        <f t="shared" si="0"/>
        <v>929627.93453144003</v>
      </c>
      <c r="E6" s="7">
        <f t="shared" si="3"/>
        <v>49924.101969508716</v>
      </c>
      <c r="F6" s="1">
        <v>0</v>
      </c>
      <c r="G6" s="1">
        <f t="shared" si="2"/>
        <v>13944.419017971601</v>
      </c>
    </row>
    <row r="7" spans="2:7">
      <c r="B7">
        <v>0</v>
      </c>
      <c r="C7" s="1">
        <v>6</v>
      </c>
      <c r="D7" s="1">
        <f t="shared" si="0"/>
        <v>929627.93453144003</v>
      </c>
      <c r="E7" s="7">
        <f t="shared" si="3"/>
        <v>49924.101969508716</v>
      </c>
      <c r="F7" s="1">
        <v>0</v>
      </c>
      <c r="G7" s="1">
        <f t="shared" si="2"/>
        <v>13944.419017971601</v>
      </c>
    </row>
    <row r="8" spans="2:7">
      <c r="B8">
        <v>0</v>
      </c>
      <c r="C8" s="1">
        <v>7</v>
      </c>
      <c r="D8" s="1">
        <f t="shared" si="0"/>
        <v>929627.93453144003</v>
      </c>
      <c r="E8" s="7">
        <f t="shared" si="3"/>
        <v>49924.101969508716</v>
      </c>
      <c r="F8" s="1">
        <v>0</v>
      </c>
      <c r="G8" s="1">
        <f t="shared" si="2"/>
        <v>13944.419017971601</v>
      </c>
    </row>
    <row r="9" spans="2:7">
      <c r="B9">
        <v>1</v>
      </c>
      <c r="C9" s="1">
        <v>8</v>
      </c>
      <c r="D9" s="1">
        <f t="shared" si="0"/>
        <v>893648.25157990295</v>
      </c>
      <c r="E9" s="7">
        <f t="shared" si="3"/>
        <v>49924.101969508716</v>
      </c>
      <c r="F9" s="1">
        <f t="shared" si="1"/>
        <v>35979.682951537114</v>
      </c>
      <c r="G9" s="1">
        <f t="shared" si="2"/>
        <v>13944.419017971601</v>
      </c>
    </row>
    <row r="10" spans="2:7">
      <c r="B10">
        <v>1</v>
      </c>
      <c r="C10" s="1">
        <v>9</v>
      </c>
      <c r="D10" s="1">
        <f t="shared" si="0"/>
        <v>857128.87338409282</v>
      </c>
      <c r="E10" s="7">
        <f t="shared" si="3"/>
        <v>49924.101969508716</v>
      </c>
      <c r="F10" s="1">
        <f t="shared" si="1"/>
        <v>36519.378195810175</v>
      </c>
      <c r="G10" s="1">
        <f t="shared" si="2"/>
        <v>13404.723773698543</v>
      </c>
    </row>
    <row r="11" spans="2:7">
      <c r="B11">
        <v>1</v>
      </c>
      <c r="C11" s="1">
        <v>10</v>
      </c>
      <c r="D11" s="1">
        <f t="shared" si="0"/>
        <v>820061.70451534551</v>
      </c>
      <c r="E11" s="7">
        <f t="shared" si="3"/>
        <v>49924.101969508716</v>
      </c>
      <c r="F11" s="1">
        <f t="shared" si="1"/>
        <v>37067.168868747322</v>
      </c>
      <c r="G11" s="1">
        <f t="shared" si="2"/>
        <v>12856.933100761393</v>
      </c>
    </row>
    <row r="12" spans="2:7">
      <c r="C12" s="1">
        <v>11</v>
      </c>
      <c r="D12" s="1">
        <f t="shared" si="0"/>
        <v>782438.52811356704</v>
      </c>
      <c r="E12" s="7">
        <f t="shared" si="3"/>
        <v>49924.101969508716</v>
      </c>
      <c r="F12" s="1">
        <f t="shared" si="1"/>
        <v>37623.176401778532</v>
      </c>
      <c r="G12" s="1">
        <f t="shared" si="2"/>
        <v>12300.925567730183</v>
      </c>
    </row>
    <row r="13" spans="2:7">
      <c r="C13" s="1">
        <v>12</v>
      </c>
      <c r="D13" s="1">
        <f t="shared" si="0"/>
        <v>744251.00406576181</v>
      </c>
      <c r="E13" s="7">
        <f t="shared" si="3"/>
        <v>49924.101969508716</v>
      </c>
      <c r="F13" s="1">
        <f t="shared" si="1"/>
        <v>38187.524047805207</v>
      </c>
      <c r="G13" s="1">
        <f t="shared" si="2"/>
        <v>11736.577921703507</v>
      </c>
    </row>
    <row r="14" spans="2:7">
      <c r="C14" s="1">
        <v>13</v>
      </c>
      <c r="D14" s="1">
        <f t="shared" si="0"/>
        <v>705490.66715723951</v>
      </c>
      <c r="E14" s="7">
        <f t="shared" si="3"/>
        <v>49924.101969508716</v>
      </c>
      <c r="F14" s="1">
        <f t="shared" si="1"/>
        <v>38760.336908522288</v>
      </c>
      <c r="G14" s="1">
        <f t="shared" si="2"/>
        <v>11163.765060986427</v>
      </c>
    </row>
    <row r="15" spans="2:7">
      <c r="C15" s="1">
        <v>14</v>
      </c>
      <c r="D15" s="1">
        <f t="shared" si="0"/>
        <v>666148.92519508942</v>
      </c>
      <c r="E15" s="7">
        <f t="shared" si="3"/>
        <v>49924.101969508716</v>
      </c>
      <c r="F15" s="1">
        <f t="shared" si="1"/>
        <v>39341.741962150125</v>
      </c>
      <c r="G15" s="1">
        <f t="shared" si="2"/>
        <v>10582.360007358593</v>
      </c>
    </row>
    <row r="16" spans="2:7">
      <c r="C16" s="1">
        <v>15</v>
      </c>
      <c r="D16" s="1">
        <f t="shared" si="0"/>
        <v>626217.05710350699</v>
      </c>
      <c r="E16" s="7">
        <f t="shared" si="3"/>
        <v>49924.101969508716</v>
      </c>
      <c r="F16" s="1">
        <f t="shared" si="1"/>
        <v>39931.868091582379</v>
      </c>
      <c r="G16" s="1">
        <f t="shared" si="2"/>
        <v>9992.2338779263409</v>
      </c>
    </row>
    <row r="17" spans="3:10">
      <c r="C17" s="1">
        <v>16</v>
      </c>
      <c r="D17" s="1">
        <f t="shared" si="0"/>
        <v>585686.21099055093</v>
      </c>
      <c r="E17" s="7">
        <f t="shared" si="3"/>
        <v>49924.101969508716</v>
      </c>
      <c r="F17" s="1">
        <f t="shared" si="1"/>
        <v>40530.846112956111</v>
      </c>
      <c r="G17" s="1">
        <f t="shared" si="2"/>
        <v>9393.2558565526033</v>
      </c>
    </row>
    <row r="18" spans="3:10">
      <c r="C18" s="1">
        <v>17</v>
      </c>
      <c r="D18" s="1">
        <f t="shared" si="0"/>
        <v>544547.40218590049</v>
      </c>
      <c r="E18" s="7">
        <f t="shared" si="3"/>
        <v>49924.101969508716</v>
      </c>
      <c r="F18" s="1">
        <f t="shared" si="1"/>
        <v>41138.808804650456</v>
      </c>
      <c r="G18" s="1">
        <f t="shared" si="2"/>
        <v>8785.2931648582635</v>
      </c>
    </row>
    <row r="19" spans="3:10">
      <c r="C19" s="1">
        <v>18</v>
      </c>
      <c r="D19" s="1">
        <f t="shared" si="0"/>
        <v>502791.5112491803</v>
      </c>
      <c r="E19" s="7">
        <f t="shared" si="3"/>
        <v>49924.101969508716</v>
      </c>
      <c r="F19" s="1">
        <f t="shared" si="1"/>
        <v>41755.890936720207</v>
      </c>
      <c r="G19" s="1">
        <f t="shared" si="2"/>
        <v>8168.2110327885066</v>
      </c>
    </row>
    <row r="20" spans="3:10">
      <c r="C20" s="1">
        <v>19</v>
      </c>
      <c r="D20" s="1">
        <f t="shared" si="0"/>
        <v>460409.28194840928</v>
      </c>
      <c r="E20" s="7">
        <f t="shared" si="3"/>
        <v>49924.101969508716</v>
      </c>
      <c r="F20" s="1">
        <f t="shared" si="1"/>
        <v>42382.22930077101</v>
      </c>
      <c r="G20" s="1">
        <f t="shared" si="2"/>
        <v>7541.8726687377048</v>
      </c>
    </row>
    <row r="21" spans="3:10">
      <c r="C21" s="1">
        <v>20</v>
      </c>
      <c r="D21" s="1">
        <f t="shared" si="0"/>
        <v>417391.31920812669</v>
      </c>
      <c r="E21" s="7">
        <f t="shared" si="3"/>
        <v>49924.101969508716</v>
      </c>
      <c r="F21" s="1">
        <f t="shared" si="1"/>
        <v>43017.962740282579</v>
      </c>
      <c r="G21" s="1">
        <f t="shared" si="2"/>
        <v>6906.139229226138</v>
      </c>
    </row>
    <row r="22" spans="3:10">
      <c r="C22" s="1">
        <v>21</v>
      </c>
      <c r="D22" s="1">
        <f t="shared" si="0"/>
        <v>373728.08702673984</v>
      </c>
      <c r="E22" s="7">
        <f t="shared" si="3"/>
        <v>49924.101969508716</v>
      </c>
      <c r="F22" s="1">
        <f t="shared" si="1"/>
        <v>43663.232181386818</v>
      </c>
      <c r="G22" s="1">
        <f t="shared" si="2"/>
        <v>6260.8697881219005</v>
      </c>
    </row>
    <row r="23" spans="3:10">
      <c r="C23" s="1">
        <v>22</v>
      </c>
      <c r="D23" s="1">
        <f t="shared" si="0"/>
        <v>329409.90636263223</v>
      </c>
      <c r="E23" s="7">
        <f t="shared" si="3"/>
        <v>49924.101969508716</v>
      </c>
      <c r="F23" s="1">
        <f t="shared" si="1"/>
        <v>44318.180664107618</v>
      </c>
      <c r="G23" s="1">
        <f t="shared" si="2"/>
        <v>5605.9213054010979</v>
      </c>
    </row>
    <row r="24" spans="3:10">
      <c r="C24" s="1">
        <v>23</v>
      </c>
      <c r="D24" s="1">
        <f t="shared" si="0"/>
        <v>284426.95298856299</v>
      </c>
      <c r="E24" s="7">
        <f t="shared" si="3"/>
        <v>49924.101969508716</v>
      </c>
      <c r="F24" s="1">
        <f t="shared" si="1"/>
        <v>44982.953374069235</v>
      </c>
      <c r="G24" s="1">
        <f t="shared" si="2"/>
        <v>4941.1485954394839</v>
      </c>
    </row>
    <row r="25" spans="3:10">
      <c r="C25" s="1">
        <v>24</v>
      </c>
      <c r="D25" s="1">
        <f t="shared" si="0"/>
        <v>238769.25531388272</v>
      </c>
      <c r="E25" s="7">
        <f t="shared" si="3"/>
        <v>49924.101969508716</v>
      </c>
      <c r="F25" s="1">
        <f t="shared" si="1"/>
        <v>45657.697674680268</v>
      </c>
      <c r="G25" s="1">
        <f t="shared" si="2"/>
        <v>4266.404294828445</v>
      </c>
    </row>
    <row r="26" spans="3:10">
      <c r="C26" s="1"/>
      <c r="D26" s="1"/>
      <c r="E26" s="1"/>
      <c r="F26" s="1"/>
      <c r="G26" s="1"/>
    </row>
    <row r="27" spans="3:10">
      <c r="C27" s="1"/>
      <c r="D27" s="1"/>
      <c r="E27" s="1"/>
      <c r="F27" s="1"/>
      <c r="G27" s="1"/>
    </row>
    <row r="28" spans="3:10">
      <c r="C28" s="1"/>
      <c r="D28" s="1"/>
      <c r="E28" s="1"/>
      <c r="F28" s="1"/>
      <c r="G28" s="1"/>
      <c r="J28">
        <f>1000000/0.7</f>
        <v>1428571.4285714286</v>
      </c>
    </row>
    <row r="29" spans="3:10">
      <c r="C29" s="1"/>
      <c r="D29" s="1"/>
      <c r="E29" s="1"/>
      <c r="F29" s="1"/>
      <c r="G29" s="1"/>
    </row>
    <row r="30" spans="3:10">
      <c r="C30" s="1"/>
      <c r="D30" s="1"/>
      <c r="E30" s="1"/>
      <c r="F30" s="1"/>
      <c r="G30" s="1"/>
    </row>
    <row r="31" spans="3:10">
      <c r="C31" s="1"/>
      <c r="D31" s="1"/>
      <c r="E31" s="1"/>
      <c r="F31" s="1"/>
      <c r="G31" s="1"/>
    </row>
    <row r="32" spans="3:10">
      <c r="C32" s="1"/>
      <c r="D32" s="1"/>
      <c r="E32" s="1"/>
      <c r="F32" s="1"/>
      <c r="G32" s="1"/>
    </row>
    <row r="33" spans="3:7">
      <c r="C33" s="1"/>
      <c r="D33" s="1"/>
      <c r="E33" s="1"/>
      <c r="F33" s="1"/>
      <c r="G33" s="1"/>
    </row>
    <row r="34" spans="3:7">
      <c r="C34" s="1"/>
      <c r="D34" s="1"/>
      <c r="E34" s="1"/>
      <c r="F34" s="1"/>
      <c r="G34" s="1"/>
    </row>
    <row r="35" spans="3:7">
      <c r="C35" s="1"/>
      <c r="D35" s="1"/>
      <c r="E35" s="1"/>
      <c r="F35" s="1"/>
      <c r="G35" s="1"/>
    </row>
    <row r="36" spans="3:7">
      <c r="C36" s="1"/>
      <c r="D36" s="1"/>
      <c r="E36" s="1"/>
      <c r="F36" s="1"/>
      <c r="G36" s="1"/>
    </row>
    <row r="37" spans="3:7">
      <c r="C37" s="1"/>
      <c r="D37" s="1"/>
      <c r="E37" s="1"/>
      <c r="F37" s="1"/>
      <c r="G37" s="1"/>
    </row>
    <row r="38" spans="3:7">
      <c r="C38" s="1"/>
      <c r="D38" s="1"/>
      <c r="E38" s="1"/>
      <c r="F38" s="1"/>
      <c r="G38" s="1"/>
    </row>
    <row r="39" spans="3:7">
      <c r="C39" s="1"/>
      <c r="D39" s="1"/>
      <c r="E39" s="1"/>
      <c r="F39" s="1"/>
      <c r="G39" s="1"/>
    </row>
    <row r="40" spans="3:7">
      <c r="C40" s="1"/>
      <c r="D40" s="1"/>
      <c r="E40" s="1"/>
      <c r="F40" s="1"/>
      <c r="G40" s="1"/>
    </row>
    <row r="41" spans="3:7">
      <c r="C41" s="1"/>
      <c r="D41" s="1"/>
      <c r="E41" s="1"/>
      <c r="F41" s="1"/>
      <c r="G41" s="1"/>
    </row>
    <row r="42" spans="3:7">
      <c r="C42" s="1"/>
      <c r="D42" s="1"/>
      <c r="E42" s="1"/>
      <c r="F42" s="1"/>
      <c r="G42" s="1"/>
    </row>
    <row r="43" spans="3:7">
      <c r="C43" s="1"/>
      <c r="D43" s="1"/>
      <c r="E43" s="1"/>
      <c r="F43" s="1"/>
      <c r="G43" s="1"/>
    </row>
    <row r="44" spans="3:7">
      <c r="C44" s="1"/>
      <c r="D44" s="1"/>
      <c r="E44" s="1"/>
      <c r="F44" s="1"/>
      <c r="G44" s="1"/>
    </row>
    <row r="45" spans="3:7">
      <c r="C45" s="1"/>
      <c r="D45" s="1"/>
      <c r="E45" s="1"/>
      <c r="F45" s="1"/>
      <c r="G45" s="1"/>
    </row>
    <row r="46" spans="3:7">
      <c r="C46" s="1"/>
      <c r="D46" s="1"/>
      <c r="E46" s="1"/>
      <c r="F46" s="1"/>
      <c r="G46" s="1"/>
    </row>
    <row r="47" spans="3:7">
      <c r="C47" s="1"/>
      <c r="D47" s="1"/>
      <c r="E47" s="1"/>
      <c r="F47" s="1"/>
      <c r="G47" s="1"/>
    </row>
    <row r="48" spans="3:7">
      <c r="C48" s="1"/>
      <c r="D48" s="1"/>
      <c r="E48" s="1"/>
      <c r="F48" s="1"/>
      <c r="G48" s="1"/>
    </row>
    <row r="49" spans="3:7">
      <c r="C49" s="1"/>
      <c r="D49" s="1"/>
      <c r="E49" s="1"/>
      <c r="F49" s="1"/>
      <c r="G49" s="1"/>
    </row>
    <row r="50" spans="3:7">
      <c r="C50" s="1"/>
      <c r="D50" s="1"/>
      <c r="E50" s="1"/>
      <c r="F50" s="1"/>
      <c r="G50" s="1"/>
    </row>
    <row r="51" spans="3:7">
      <c r="C51" s="1"/>
      <c r="D51" s="1"/>
      <c r="E51" s="1"/>
      <c r="F51" s="1"/>
      <c r="G51" s="1"/>
    </row>
    <row r="52" spans="3:7">
      <c r="C52" s="1"/>
      <c r="D52" s="1"/>
      <c r="E52" s="1"/>
      <c r="F52" s="1"/>
      <c r="G52" s="1"/>
    </row>
    <row r="53" spans="3:7">
      <c r="C53" s="1"/>
      <c r="D53" s="1"/>
      <c r="E53" s="1"/>
      <c r="F53" s="1"/>
      <c r="G53" s="1"/>
    </row>
    <row r="54" spans="3:7">
      <c r="C54" s="1"/>
      <c r="D54" s="1"/>
      <c r="E54" s="1"/>
      <c r="F54" s="1"/>
      <c r="G54" s="1"/>
    </row>
    <row r="55" spans="3:7">
      <c r="C55" s="1"/>
      <c r="D55" s="1"/>
      <c r="E55" s="1"/>
      <c r="F55" s="1"/>
      <c r="G55" s="1"/>
    </row>
    <row r="56" spans="3:7">
      <c r="C56" s="1"/>
      <c r="D56" s="1"/>
      <c r="E56" s="1"/>
      <c r="F56" s="1"/>
      <c r="G56" s="1"/>
    </row>
    <row r="57" spans="3:7">
      <c r="C57" s="1"/>
      <c r="D57" s="1"/>
      <c r="E57" s="1"/>
      <c r="F57" s="1"/>
      <c r="G57" s="1"/>
    </row>
    <row r="58" spans="3:7">
      <c r="C58" s="1"/>
      <c r="D58" s="1"/>
      <c r="E58" s="1"/>
      <c r="F58" s="1"/>
      <c r="G58" s="1"/>
    </row>
    <row r="59" spans="3:7">
      <c r="C59" s="1"/>
      <c r="D59" s="1"/>
      <c r="E59" s="1"/>
      <c r="F59" s="1"/>
      <c r="G59" s="1"/>
    </row>
    <row r="60" spans="3:7">
      <c r="C60" s="1"/>
      <c r="D60" s="1"/>
      <c r="E60" s="1"/>
      <c r="F60" s="1"/>
      <c r="G60" s="1"/>
    </row>
    <row r="61" spans="3:7">
      <c r="C61" s="1"/>
      <c r="D61" s="1"/>
      <c r="E61" s="1"/>
      <c r="F61" s="1"/>
      <c r="G61" s="1"/>
    </row>
    <row r="62" spans="3:7">
      <c r="C62" s="1"/>
      <c r="D62" s="1"/>
      <c r="E62" s="1"/>
      <c r="F62" s="1"/>
      <c r="G62" s="1"/>
    </row>
    <row r="63" spans="3:7">
      <c r="C63" s="1"/>
      <c r="D63" s="1"/>
      <c r="E63" s="1"/>
      <c r="F63" s="1"/>
      <c r="G6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3"/>
  <sheetViews>
    <sheetView workbookViewId="0">
      <selection activeCell="B2" sqref="B2"/>
    </sheetView>
  </sheetViews>
  <sheetFormatPr defaultRowHeight="15"/>
  <cols>
    <col min="1" max="1" width="13.5703125" customWidth="1"/>
    <col min="2" max="2" width="33.7109375" customWidth="1"/>
  </cols>
  <sheetData>
    <row r="2" spans="1:2">
      <c r="A2" t="s">
        <v>52</v>
      </c>
      <c r="B2" s="48" t="s">
        <v>50</v>
      </c>
    </row>
    <row r="3" spans="1:2">
      <c r="A3" t="s">
        <v>51</v>
      </c>
      <c r="B3" s="4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Калькулятор</vt:lpstr>
      <vt:lpstr>Лист2</vt:lpstr>
      <vt:lpstr>Лист3</vt:lpstr>
      <vt:lpstr>Дані експерта</vt:lpstr>
      <vt:lpstr>Калькулятор!Область_печати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2019-12-27T11:42:12Z</dcterms:modified>
</cp:coreProperties>
</file>